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S:\03 業務部\★再エネ主力化\500新手法（R4補正）\05_熱モデル\03公募・周知（熱モデル）\応募書類一式（熱モデル）0628修正\"/>
    </mc:Choice>
  </mc:AlternateContent>
  <xr:revisionPtr revIDLastSave="0" documentId="13_ncr:1_{F97C3A2E-B978-44C3-B797-4BB6D5A6D1CE}" xr6:coauthVersionLast="47" xr6:coauthVersionMax="47" xr10:uidLastSave="{00000000-0000-0000-0000-000000000000}"/>
  <bookViews>
    <workbookView xWindow="768" yWindow="768" windowWidth="21456" windowHeight="11436" xr2:uid="{3A3F28FF-2BE2-4793-B14E-B0CA674C9ED5}"/>
  </bookViews>
  <sheets>
    <sheet name="B-8集計表" sheetId="2" r:id="rId1"/>
    <sheet name="施設1" sheetId="9" r:id="rId2"/>
    <sheet name="施設2" sheetId="11" r:id="rId3"/>
    <sheet name="施設3" sheetId="10" r:id="rId4"/>
    <sheet name="施設4" sheetId="13" r:id="rId5"/>
    <sheet name="施設5" sheetId="14" r:id="rId6"/>
    <sheet name="記入例（施設）" sheetId="15" r:id="rId7"/>
  </sheets>
  <definedNames>
    <definedName name="_xlnm.Print_Area" localSheetId="0">'B-8集計表'!$A$2:$U$41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40" i="2" l="1"/>
  <c r="J38" i="2"/>
  <c r="I35" i="10" l="1"/>
  <c r="I35" i="14"/>
  <c r="I35" i="13"/>
  <c r="I35" i="11"/>
  <c r="I35" i="9"/>
  <c r="J35" i="14"/>
  <c r="J35" i="13"/>
  <c r="J35" i="10"/>
  <c r="J35" i="11"/>
  <c r="J35" i="9"/>
  <c r="S25" i="14"/>
  <c r="S24" i="14"/>
  <c r="S23" i="14"/>
  <c r="S21" i="14"/>
  <c r="S20" i="14"/>
  <c r="S13" i="14"/>
  <c r="S12" i="14"/>
  <c r="S9" i="14"/>
  <c r="S8" i="14"/>
  <c r="S25" i="13"/>
  <c r="S24" i="13"/>
  <c r="S23" i="13"/>
  <c r="S21" i="13"/>
  <c r="S20" i="13"/>
  <c r="S13" i="13"/>
  <c r="S12" i="13"/>
  <c r="S9" i="13"/>
  <c r="S8" i="13"/>
  <c r="S25" i="10"/>
  <c r="S24" i="10"/>
  <c r="S23" i="10"/>
  <c r="S21" i="10"/>
  <c r="S20" i="10"/>
  <c r="S13" i="10"/>
  <c r="S12" i="10"/>
  <c r="S9" i="10"/>
  <c r="S8" i="10"/>
  <c r="S25" i="11"/>
  <c r="S24" i="11"/>
  <c r="S23" i="11"/>
  <c r="S21" i="11"/>
  <c r="S20" i="11"/>
  <c r="S13" i="11"/>
  <c r="S12" i="11"/>
  <c r="S9" i="11"/>
  <c r="S8" i="11"/>
  <c r="P13" i="15"/>
  <c r="R13" i="15" s="1"/>
  <c r="T13" i="15" s="1"/>
  <c r="P12" i="15"/>
  <c r="R12" i="15" s="1"/>
  <c r="T12" i="15" s="1"/>
  <c r="P11" i="15"/>
  <c r="R11" i="15" s="1"/>
  <c r="P13" i="14"/>
  <c r="P12" i="14"/>
  <c r="P11" i="14"/>
  <c r="P13" i="13"/>
  <c r="P12" i="13"/>
  <c r="P11" i="13"/>
  <c r="P13" i="10"/>
  <c r="P12" i="10"/>
  <c r="P11" i="10"/>
  <c r="P13" i="11"/>
  <c r="P12" i="11"/>
  <c r="P11" i="11"/>
  <c r="P12" i="9"/>
  <c r="P13" i="9"/>
  <c r="P11" i="9"/>
  <c r="J8" i="15"/>
  <c r="J37" i="15"/>
  <c r="I37" i="15"/>
  <c r="J36" i="15"/>
  <c r="I36" i="15"/>
  <c r="I39" i="15" s="1"/>
  <c r="J35" i="15"/>
  <c r="I35" i="15"/>
  <c r="G34" i="15"/>
  <c r="J32" i="15"/>
  <c r="J34" i="15" s="1"/>
  <c r="J39" i="15" s="1"/>
  <c r="P25" i="15"/>
  <c r="R25" i="15" s="1"/>
  <c r="T25" i="15" s="1"/>
  <c r="P24" i="15"/>
  <c r="R24" i="15" s="1"/>
  <c r="T24" i="15" s="1"/>
  <c r="P23" i="15"/>
  <c r="R23" i="15" s="1"/>
  <c r="P21" i="15"/>
  <c r="R21" i="15" s="1"/>
  <c r="T21" i="15" s="1"/>
  <c r="N22" i="15"/>
  <c r="P19" i="15"/>
  <c r="R19" i="15" s="1"/>
  <c r="O19" i="15"/>
  <c r="J19" i="15"/>
  <c r="J22" i="15" s="1"/>
  <c r="J27" i="15" s="1"/>
  <c r="J29" i="15" s="1"/>
  <c r="I19" i="15"/>
  <c r="I22" i="15" s="1"/>
  <c r="I15" i="15"/>
  <c r="N14" i="15"/>
  <c r="N15" i="15" s="1"/>
  <c r="L14" i="15"/>
  <c r="L15" i="15" s="1"/>
  <c r="N10" i="15"/>
  <c r="L10" i="15"/>
  <c r="I10" i="15"/>
  <c r="G10" i="15"/>
  <c r="G15" i="15" s="1"/>
  <c r="R9" i="15"/>
  <c r="T9" i="15" s="1"/>
  <c r="P9" i="15"/>
  <c r="J9" i="15"/>
  <c r="P8" i="15"/>
  <c r="P7" i="15"/>
  <c r="R7" i="15" s="1"/>
  <c r="O7" i="15"/>
  <c r="J7" i="15"/>
  <c r="J10" i="15" s="1"/>
  <c r="J15" i="15" s="1"/>
  <c r="P10" i="15" l="1"/>
  <c r="P14" i="15"/>
  <c r="R26" i="15"/>
  <c r="T23" i="15"/>
  <c r="T26" i="15" s="1"/>
  <c r="T7" i="15"/>
  <c r="I27" i="15"/>
  <c r="I29" i="15"/>
  <c r="T19" i="15"/>
  <c r="R14" i="15"/>
  <c r="T11" i="15"/>
  <c r="T14" i="15" s="1"/>
  <c r="N23" i="15"/>
  <c r="N26" i="15" s="1"/>
  <c r="N27" i="15" s="1"/>
  <c r="T20" i="15"/>
  <c r="R8" i="15"/>
  <c r="T8" i="15" s="1"/>
  <c r="P15" i="15" l="1"/>
  <c r="T10" i="15"/>
  <c r="T15" i="15" s="1"/>
  <c r="T29" i="15" s="1"/>
  <c r="R10" i="15"/>
  <c r="R15" i="15" s="1"/>
  <c r="T22" i="15"/>
  <c r="T27" i="15" s="1"/>
  <c r="N29" i="15"/>
  <c r="R22" i="15"/>
  <c r="R27" i="15" s="1"/>
  <c r="R32" i="15" s="1"/>
  <c r="R29" i="15" l="1"/>
  <c r="R39" i="15" s="1"/>
  <c r="N39" i="15"/>
  <c r="R35" i="15" l="1"/>
  <c r="I35" i="2"/>
  <c r="J35" i="2"/>
  <c r="I36" i="2"/>
  <c r="J36" i="2"/>
  <c r="I37" i="2"/>
  <c r="J37" i="2"/>
  <c r="J7" i="2"/>
  <c r="P7" i="2"/>
  <c r="R7" i="2" s="1"/>
  <c r="T7" i="2" s="1"/>
  <c r="J8" i="2"/>
  <c r="P8" i="2"/>
  <c r="R8" i="2" s="1"/>
  <c r="T8" i="2" s="1"/>
  <c r="J9" i="2"/>
  <c r="P9" i="2"/>
  <c r="R9" i="2"/>
  <c r="T9" i="2"/>
  <c r="R12" i="2"/>
  <c r="T12" i="2" s="1"/>
  <c r="J19" i="2"/>
  <c r="L22" i="2"/>
  <c r="P23" i="2"/>
  <c r="R23" i="2" s="1"/>
  <c r="T23" i="2" s="1"/>
  <c r="P24" i="2"/>
  <c r="R24" i="2"/>
  <c r="T24" i="2"/>
  <c r="L26" i="2"/>
  <c r="L27" i="2"/>
  <c r="G32" i="2"/>
  <c r="G33" i="2"/>
  <c r="G35" i="2"/>
  <c r="G36" i="2"/>
  <c r="G37" i="2"/>
  <c r="I39" i="11"/>
  <c r="G34" i="11"/>
  <c r="J32" i="11"/>
  <c r="J34" i="11" s="1"/>
  <c r="J39" i="11" s="1"/>
  <c r="N26" i="11"/>
  <c r="N29" i="11" s="1"/>
  <c r="P25" i="11"/>
  <c r="R25" i="11" s="1"/>
  <c r="T25" i="11" s="1"/>
  <c r="P24" i="11"/>
  <c r="R24" i="11" s="1"/>
  <c r="T24" i="11" s="1"/>
  <c r="P23" i="11"/>
  <c r="R23" i="11" s="1"/>
  <c r="N22" i="11"/>
  <c r="P21" i="11"/>
  <c r="R21" i="11" s="1"/>
  <c r="T21" i="11" s="1"/>
  <c r="P20" i="11"/>
  <c r="R20" i="11" s="1"/>
  <c r="T20" i="11" s="1"/>
  <c r="P19" i="11"/>
  <c r="R19" i="11" s="1"/>
  <c r="S19" i="11" s="1"/>
  <c r="J19" i="11"/>
  <c r="J22" i="11" s="1"/>
  <c r="J27" i="11" s="1"/>
  <c r="I19" i="11"/>
  <c r="I22" i="11" s="1"/>
  <c r="P14" i="11"/>
  <c r="N14" i="11"/>
  <c r="N15" i="11" s="1"/>
  <c r="L14" i="11"/>
  <c r="R13" i="11"/>
  <c r="T13" i="11" s="1"/>
  <c r="R12" i="11"/>
  <c r="T12" i="11" s="1"/>
  <c r="R11" i="11"/>
  <c r="N10" i="11"/>
  <c r="L10" i="11"/>
  <c r="I10" i="11"/>
  <c r="I15" i="11" s="1"/>
  <c r="G10" i="11"/>
  <c r="G15" i="11" s="1"/>
  <c r="P9" i="11"/>
  <c r="R9" i="11" s="1"/>
  <c r="T9" i="11" s="1"/>
  <c r="J9" i="11"/>
  <c r="P8" i="11"/>
  <c r="R8" i="11" s="1"/>
  <c r="T8" i="11" s="1"/>
  <c r="J8" i="11"/>
  <c r="P7" i="11"/>
  <c r="R7" i="11" s="1"/>
  <c r="S7" i="11" s="1"/>
  <c r="J7" i="11"/>
  <c r="J10" i="11" s="1"/>
  <c r="J15" i="11" s="1"/>
  <c r="I39" i="9"/>
  <c r="G34" i="9"/>
  <c r="J32" i="9"/>
  <c r="N26" i="9"/>
  <c r="N26" i="2" s="1"/>
  <c r="P25" i="9"/>
  <c r="R25" i="9" s="1"/>
  <c r="P24" i="9"/>
  <c r="R24" i="9" s="1"/>
  <c r="P23" i="9"/>
  <c r="R23" i="9" s="1"/>
  <c r="S23" i="9" s="1"/>
  <c r="N22" i="9"/>
  <c r="N22" i="2" s="1"/>
  <c r="P21" i="9"/>
  <c r="R21" i="9" s="1"/>
  <c r="P20" i="9"/>
  <c r="R20" i="9" s="1"/>
  <c r="P19" i="9"/>
  <c r="R19" i="9" s="1"/>
  <c r="S19" i="9" s="1"/>
  <c r="J19" i="9"/>
  <c r="J22" i="9" s="1"/>
  <c r="J27" i="9" s="1"/>
  <c r="I22" i="9"/>
  <c r="P14" i="9"/>
  <c r="N14" i="9"/>
  <c r="L14" i="9"/>
  <c r="L14" i="2" s="1"/>
  <c r="R13" i="9"/>
  <c r="R12" i="9"/>
  <c r="R11" i="9"/>
  <c r="N10" i="9"/>
  <c r="N10" i="2" s="1"/>
  <c r="L10" i="9"/>
  <c r="I10" i="9"/>
  <c r="I10" i="2" s="1"/>
  <c r="G10" i="9"/>
  <c r="P9" i="9"/>
  <c r="R9" i="9" s="1"/>
  <c r="J9" i="9"/>
  <c r="P8" i="9"/>
  <c r="J8" i="9"/>
  <c r="P7" i="9"/>
  <c r="R7" i="9" s="1"/>
  <c r="S7" i="9" s="1"/>
  <c r="J7" i="9"/>
  <c r="I39" i="14"/>
  <c r="G34" i="14"/>
  <c r="J32" i="14"/>
  <c r="J34" i="14" s="1"/>
  <c r="J39" i="14" s="1"/>
  <c r="N26" i="14"/>
  <c r="N29" i="14" s="1"/>
  <c r="P25" i="14"/>
  <c r="R25" i="14" s="1"/>
  <c r="T25" i="14" s="1"/>
  <c r="R24" i="14"/>
  <c r="T24" i="14" s="1"/>
  <c r="P24" i="14"/>
  <c r="P23" i="14"/>
  <c r="R23" i="14" s="1"/>
  <c r="N22" i="14"/>
  <c r="P21" i="14"/>
  <c r="R21" i="14" s="1"/>
  <c r="T21" i="14" s="1"/>
  <c r="R20" i="14"/>
  <c r="T20" i="14" s="1"/>
  <c r="P20" i="14"/>
  <c r="P19" i="14"/>
  <c r="R19" i="14" s="1"/>
  <c r="S19" i="14" s="1"/>
  <c r="J19" i="14"/>
  <c r="J22" i="14" s="1"/>
  <c r="J27" i="14" s="1"/>
  <c r="I19" i="14"/>
  <c r="I22" i="14" s="1"/>
  <c r="I27" i="14" s="1"/>
  <c r="P14" i="14"/>
  <c r="N14" i="14"/>
  <c r="N15" i="14" s="1"/>
  <c r="L14" i="14"/>
  <c r="R13" i="14"/>
  <c r="T13" i="14" s="1"/>
  <c r="R12" i="14"/>
  <c r="T12" i="14" s="1"/>
  <c r="R11" i="14"/>
  <c r="N10" i="14"/>
  <c r="L10" i="14"/>
  <c r="I10" i="14"/>
  <c r="I15" i="14" s="1"/>
  <c r="G10" i="14"/>
  <c r="G15" i="14" s="1"/>
  <c r="P9" i="14"/>
  <c r="R9" i="14" s="1"/>
  <c r="T9" i="14" s="1"/>
  <c r="J9" i="14"/>
  <c r="P8" i="14"/>
  <c r="R8" i="14" s="1"/>
  <c r="T8" i="14" s="1"/>
  <c r="J8" i="14"/>
  <c r="P7" i="14"/>
  <c r="P10" i="14" s="1"/>
  <c r="J7" i="14"/>
  <c r="J10" i="14" s="1"/>
  <c r="J15" i="14" s="1"/>
  <c r="I39" i="13"/>
  <c r="G34" i="13"/>
  <c r="J32" i="13"/>
  <c r="J34" i="13" s="1"/>
  <c r="J39" i="13" s="1"/>
  <c r="N26" i="13"/>
  <c r="N27" i="13" s="1"/>
  <c r="P25" i="13"/>
  <c r="R25" i="13" s="1"/>
  <c r="T25" i="13" s="1"/>
  <c r="P24" i="13"/>
  <c r="R24" i="13" s="1"/>
  <c r="R23" i="13"/>
  <c r="T23" i="13" s="1"/>
  <c r="P23" i="13"/>
  <c r="N22" i="13"/>
  <c r="N29" i="13" s="1"/>
  <c r="P21" i="13"/>
  <c r="R21" i="13" s="1"/>
  <c r="T21" i="13" s="1"/>
  <c r="P20" i="13"/>
  <c r="R20" i="13" s="1"/>
  <c r="T20" i="13" s="1"/>
  <c r="P19" i="13"/>
  <c r="R19" i="13" s="1"/>
  <c r="S19" i="13" s="1"/>
  <c r="J19" i="13"/>
  <c r="J22" i="13" s="1"/>
  <c r="J27" i="13" s="1"/>
  <c r="I19" i="13"/>
  <c r="I22" i="13" s="1"/>
  <c r="I15" i="13"/>
  <c r="P14" i="13"/>
  <c r="N14" i="13"/>
  <c r="N15" i="13" s="1"/>
  <c r="L14" i="13"/>
  <c r="R13" i="13"/>
  <c r="T13" i="13" s="1"/>
  <c r="R12" i="13"/>
  <c r="T12" i="13" s="1"/>
  <c r="R11" i="13"/>
  <c r="N10" i="13"/>
  <c r="L10" i="13"/>
  <c r="L15" i="13" s="1"/>
  <c r="I10" i="13"/>
  <c r="G10" i="13"/>
  <c r="G15" i="13" s="1"/>
  <c r="R9" i="13"/>
  <c r="T9" i="13" s="1"/>
  <c r="P9" i="13"/>
  <c r="J9" i="13"/>
  <c r="P8" i="13"/>
  <c r="J8" i="13"/>
  <c r="P7" i="13"/>
  <c r="R7" i="13" s="1"/>
  <c r="S7" i="13" s="1"/>
  <c r="J7" i="13"/>
  <c r="J10" i="13" s="1"/>
  <c r="J15" i="13" s="1"/>
  <c r="I39" i="10"/>
  <c r="G34" i="10"/>
  <c r="J32" i="10"/>
  <c r="J34" i="10" s="1"/>
  <c r="J39" i="10" s="1"/>
  <c r="N26" i="10"/>
  <c r="N27" i="10" s="1"/>
  <c r="P25" i="10"/>
  <c r="R25" i="10" s="1"/>
  <c r="T25" i="10" s="1"/>
  <c r="P24" i="10"/>
  <c r="R24" i="10" s="1"/>
  <c r="T24" i="10" s="1"/>
  <c r="P23" i="10"/>
  <c r="R23" i="10" s="1"/>
  <c r="N22" i="10"/>
  <c r="R21" i="10"/>
  <c r="T21" i="10" s="1"/>
  <c r="P21" i="10"/>
  <c r="P20" i="10"/>
  <c r="R20" i="10" s="1"/>
  <c r="T20" i="10" s="1"/>
  <c r="R19" i="10"/>
  <c r="S19" i="10" s="1"/>
  <c r="J19" i="10"/>
  <c r="J22" i="10" s="1"/>
  <c r="J27" i="10" s="1"/>
  <c r="I22" i="10"/>
  <c r="P14" i="10"/>
  <c r="N14" i="10"/>
  <c r="N15" i="10" s="1"/>
  <c r="L14" i="10"/>
  <c r="R13" i="10"/>
  <c r="R12" i="10"/>
  <c r="T12" i="10" s="1"/>
  <c r="R11" i="10"/>
  <c r="N10" i="10"/>
  <c r="L10" i="10"/>
  <c r="L15" i="10" s="1"/>
  <c r="I10" i="10"/>
  <c r="I15" i="10" s="1"/>
  <c r="G10" i="10"/>
  <c r="G15" i="10" s="1"/>
  <c r="R9" i="10"/>
  <c r="T9" i="10" s="1"/>
  <c r="P9" i="10"/>
  <c r="J9" i="10"/>
  <c r="P8" i="10"/>
  <c r="J8" i="10"/>
  <c r="P7" i="10"/>
  <c r="R7" i="10" s="1"/>
  <c r="S7" i="10" s="1"/>
  <c r="J7" i="10"/>
  <c r="J10" i="10" s="1"/>
  <c r="J15" i="10" s="1"/>
  <c r="K35" i="2" l="1"/>
  <c r="T11" i="10"/>
  <c r="S11" i="10"/>
  <c r="T11" i="13"/>
  <c r="T14" i="13" s="1"/>
  <c r="S11" i="13"/>
  <c r="T11" i="11"/>
  <c r="T14" i="11" s="1"/>
  <c r="S11" i="11"/>
  <c r="I15" i="9"/>
  <c r="I15" i="2" s="1"/>
  <c r="L15" i="9"/>
  <c r="N27" i="9"/>
  <c r="T21" i="9"/>
  <c r="S21" i="9"/>
  <c r="T25" i="9"/>
  <c r="S25" i="9"/>
  <c r="T9" i="9"/>
  <c r="S9" i="9"/>
  <c r="T20" i="9"/>
  <c r="S20" i="9"/>
  <c r="S11" i="9"/>
  <c r="T11" i="9" s="1"/>
  <c r="T12" i="9"/>
  <c r="S12" i="9"/>
  <c r="L10" i="2"/>
  <c r="J10" i="9"/>
  <c r="J15" i="9" s="1"/>
  <c r="J15" i="2" s="1"/>
  <c r="T13" i="9"/>
  <c r="S13" i="9"/>
  <c r="N29" i="9"/>
  <c r="T24" i="9"/>
  <c r="S24" i="9"/>
  <c r="I40" i="2"/>
  <c r="G34" i="2"/>
  <c r="J32" i="2"/>
  <c r="J34" i="9"/>
  <c r="N27" i="14"/>
  <c r="R14" i="14"/>
  <c r="S11" i="14"/>
  <c r="L15" i="14"/>
  <c r="P10" i="13"/>
  <c r="P15" i="13" s="1"/>
  <c r="N29" i="10"/>
  <c r="N14" i="2"/>
  <c r="P10" i="10"/>
  <c r="P15" i="10" s="1"/>
  <c r="N29" i="2"/>
  <c r="I29" i="11"/>
  <c r="I22" i="2"/>
  <c r="J27" i="2"/>
  <c r="J29" i="2" s="1"/>
  <c r="G10" i="2"/>
  <c r="T11" i="14"/>
  <c r="T14" i="14" s="1"/>
  <c r="P15" i="14"/>
  <c r="R14" i="13"/>
  <c r="R14" i="10"/>
  <c r="P14" i="2"/>
  <c r="R14" i="11"/>
  <c r="R14" i="9"/>
  <c r="N15" i="9"/>
  <c r="N15" i="2" s="1"/>
  <c r="J22" i="2"/>
  <c r="P10" i="9"/>
  <c r="P15" i="9" s="1"/>
  <c r="G15" i="9"/>
  <c r="G15" i="2" s="1"/>
  <c r="R10" i="11"/>
  <c r="T7" i="11"/>
  <c r="T10" i="11" s="1"/>
  <c r="T23" i="11"/>
  <c r="T26" i="11" s="1"/>
  <c r="R26" i="11"/>
  <c r="T19" i="11"/>
  <c r="T22" i="11" s="1"/>
  <c r="T27" i="11" s="1"/>
  <c r="R22" i="11"/>
  <c r="R27" i="11" s="1"/>
  <c r="N27" i="11"/>
  <c r="L15" i="11"/>
  <c r="P10" i="11"/>
  <c r="P15" i="11" s="1"/>
  <c r="I27" i="11"/>
  <c r="T7" i="9"/>
  <c r="T23" i="9"/>
  <c r="R26" i="9"/>
  <c r="R26" i="2" s="1"/>
  <c r="I27" i="9"/>
  <c r="I29" i="9"/>
  <c r="T19" i="9"/>
  <c r="R22" i="9"/>
  <c r="R8" i="9"/>
  <c r="T19" i="14"/>
  <c r="T22" i="14" s="1"/>
  <c r="T27" i="14" s="1"/>
  <c r="R22" i="14"/>
  <c r="R26" i="14"/>
  <c r="T23" i="14"/>
  <c r="T26" i="14" s="1"/>
  <c r="I29" i="14"/>
  <c r="R7" i="14"/>
  <c r="S7" i="14" s="1"/>
  <c r="R26" i="13"/>
  <c r="T24" i="13"/>
  <c r="T7" i="13"/>
  <c r="T26" i="13"/>
  <c r="I27" i="13"/>
  <c r="I29" i="13"/>
  <c r="T19" i="13"/>
  <c r="T22" i="13" s="1"/>
  <c r="T27" i="13" s="1"/>
  <c r="R22" i="13"/>
  <c r="R27" i="13" s="1"/>
  <c r="R8" i="13"/>
  <c r="T8" i="13" s="1"/>
  <c r="R26" i="10"/>
  <c r="T23" i="10"/>
  <c r="T26" i="10" s="1"/>
  <c r="T19" i="10"/>
  <c r="T22" i="10" s="1"/>
  <c r="T27" i="10" s="1"/>
  <c r="R22" i="10"/>
  <c r="R27" i="10" s="1"/>
  <c r="T7" i="10"/>
  <c r="I27" i="10"/>
  <c r="I29" i="10"/>
  <c r="T13" i="10"/>
  <c r="T14" i="10" s="1"/>
  <c r="R8" i="10"/>
  <c r="T8" i="10" s="1"/>
  <c r="R14" i="2" l="1"/>
  <c r="L15" i="2"/>
  <c r="T14" i="9"/>
  <c r="T14" i="2" s="1"/>
  <c r="T26" i="9"/>
  <c r="T26" i="2" s="1"/>
  <c r="J10" i="2"/>
  <c r="T8" i="9"/>
  <c r="S8" i="9"/>
  <c r="T22" i="9"/>
  <c r="T22" i="2" s="1"/>
  <c r="J39" i="9"/>
  <c r="J34" i="2"/>
  <c r="J40" i="2" s="1"/>
  <c r="N27" i="2"/>
  <c r="R22" i="2"/>
  <c r="I27" i="2"/>
  <c r="I29" i="2" s="1"/>
  <c r="R15" i="11"/>
  <c r="R29" i="11" s="1"/>
  <c r="P10" i="2"/>
  <c r="P15" i="2"/>
  <c r="T15" i="11"/>
  <c r="T29" i="11" s="1"/>
  <c r="R27" i="9"/>
  <c r="R27" i="2" s="1"/>
  <c r="R32" i="2" s="1"/>
  <c r="R10" i="9"/>
  <c r="T10" i="9"/>
  <c r="R10" i="14"/>
  <c r="R15" i="14" s="1"/>
  <c r="T7" i="14"/>
  <c r="T10" i="14" s="1"/>
  <c r="T15" i="14" s="1"/>
  <c r="T29" i="14" s="1"/>
  <c r="R27" i="14"/>
  <c r="T10" i="13"/>
  <c r="T15" i="13" s="1"/>
  <c r="T29" i="13" s="1"/>
  <c r="R10" i="13"/>
  <c r="R15" i="13" s="1"/>
  <c r="R29" i="13" s="1"/>
  <c r="R10" i="10"/>
  <c r="R15" i="10" s="1"/>
  <c r="R29" i="10" s="1"/>
  <c r="T10" i="10"/>
  <c r="T15" i="10" s="1"/>
  <c r="T29" i="10" s="1"/>
  <c r="T27" i="9" l="1"/>
  <c r="T27" i="2" s="1"/>
  <c r="T15" i="9"/>
  <c r="T10" i="2"/>
  <c r="R15" i="9"/>
  <c r="R10" i="2"/>
  <c r="R29" i="14"/>
  <c r="R29" i="9" l="1"/>
  <c r="R29" i="2" s="1"/>
  <c r="R15" i="2"/>
  <c r="T29" i="9"/>
  <c r="T29" i="2" s="1"/>
  <c r="T15" i="2"/>
  <c r="R40" i="2" l="1"/>
  <c r="R35" i="2"/>
</calcChain>
</file>

<file path=xl/sharedStrings.xml><?xml version="1.0" encoding="utf-8"?>
<sst xmlns="http://schemas.openxmlformats.org/spreadsheetml/2006/main" count="790" uniqueCount="108">
  <si>
    <t>CO2発生量（ｔ）</t>
    <rPh sb="3" eb="5">
      <t>ハッセイ</t>
    </rPh>
    <rPh sb="5" eb="6">
      <t>リョウ</t>
    </rPh>
    <phoneticPr fontId="2"/>
  </si>
  <si>
    <t>現状</t>
    <rPh sb="0" eb="2">
      <t>ゲンジョウ</t>
    </rPh>
    <phoneticPr fontId="2"/>
  </si>
  <si>
    <t>導入後</t>
    <rPh sb="0" eb="3">
      <t>ドウニュウゴ</t>
    </rPh>
    <phoneticPr fontId="2"/>
  </si>
  <si>
    <t>年間稼働時間
(h)</t>
    <rPh sb="0" eb="6">
      <t>ネンカンカドウジカン</t>
    </rPh>
    <phoneticPr fontId="2"/>
  </si>
  <si>
    <t>法定耐用年数でのCO2削減量ｔ</t>
    <rPh sb="0" eb="2">
      <t>ホウテイ</t>
    </rPh>
    <rPh sb="2" eb="4">
      <t>タイヨウ</t>
    </rPh>
    <rPh sb="4" eb="6">
      <t>ネンスウ</t>
    </rPh>
    <rPh sb="11" eb="13">
      <t>サクゲン</t>
    </rPh>
    <rPh sb="13" eb="14">
      <t>リョウ</t>
    </rPh>
    <phoneticPr fontId="2"/>
  </si>
  <si>
    <t>機器名称</t>
    <rPh sb="0" eb="4">
      <t>キキメイショウ</t>
    </rPh>
    <phoneticPr fontId="2"/>
  </si>
  <si>
    <t>電力</t>
    <rPh sb="0" eb="2">
      <t>デンリョク</t>
    </rPh>
    <phoneticPr fontId="2"/>
  </si>
  <si>
    <t>台数</t>
    <rPh sb="0" eb="2">
      <t>ダイスウ</t>
    </rPh>
    <phoneticPr fontId="2"/>
  </si>
  <si>
    <t>燃料種</t>
    <rPh sb="0" eb="2">
      <t>ネンリョウ</t>
    </rPh>
    <rPh sb="2" eb="3">
      <t>シュ</t>
    </rPh>
    <phoneticPr fontId="2"/>
  </si>
  <si>
    <t>年間CO2削減量（ｔ-CO2）</t>
    <rPh sb="0" eb="2">
      <t>ネンカン</t>
    </rPh>
    <rPh sb="5" eb="8">
      <t>サクゲンリョウ</t>
    </rPh>
    <phoneticPr fontId="2"/>
  </si>
  <si>
    <t>既存設備</t>
    <rPh sb="0" eb="2">
      <t>キゾン</t>
    </rPh>
    <rPh sb="2" eb="4">
      <t>セツビ</t>
    </rPh>
    <phoneticPr fontId="2"/>
  </si>
  <si>
    <t>ボイラー</t>
    <phoneticPr fontId="2"/>
  </si>
  <si>
    <t>用途</t>
    <rPh sb="0" eb="2">
      <t>ヨウト</t>
    </rPh>
    <phoneticPr fontId="2"/>
  </si>
  <si>
    <t>発熱量
(MJ)</t>
    <rPh sb="0" eb="2">
      <t>ハツネツ</t>
    </rPh>
    <rPh sb="2" eb="3">
      <t>リョウ</t>
    </rPh>
    <phoneticPr fontId="2"/>
  </si>
  <si>
    <t>発熱量
（MJ）</t>
    <rPh sb="0" eb="2">
      <t>ハツネツ</t>
    </rPh>
    <rPh sb="2" eb="3">
      <t>リョウ</t>
    </rPh>
    <phoneticPr fontId="2"/>
  </si>
  <si>
    <t>単位
/年</t>
    <rPh sb="0" eb="2">
      <t>タンイ</t>
    </rPh>
    <rPh sb="3" eb="5">
      <t>･ネン</t>
    </rPh>
    <phoneticPr fontId="2"/>
  </si>
  <si>
    <t>熱</t>
    <rPh sb="0" eb="1">
      <t>ネツ</t>
    </rPh>
    <phoneticPr fontId="2"/>
  </si>
  <si>
    <t>新規
導入設備</t>
    <rPh sb="0" eb="2">
      <t>シンキ</t>
    </rPh>
    <rPh sb="3" eb="5">
      <t>ドウニュウ</t>
    </rPh>
    <rPh sb="5" eb="7">
      <t>セツビ</t>
    </rPh>
    <phoneticPr fontId="2"/>
  </si>
  <si>
    <t>ー</t>
    <phoneticPr fontId="2"/>
  </si>
  <si>
    <t>算出に使用している係数を記載してください</t>
    <phoneticPr fontId="2"/>
  </si>
  <si>
    <t>耐用
年数</t>
    <rPh sb="0" eb="2">
      <t>タイヨウ</t>
    </rPh>
    <rPh sb="3" eb="5">
      <t>ネンスウ</t>
    </rPh>
    <phoneticPr fontId="2"/>
  </si>
  <si>
    <t>都市ガス</t>
    <rPh sb="0" eb="2">
      <t>トシ</t>
    </rPh>
    <phoneticPr fontId="2"/>
  </si>
  <si>
    <t>m3N</t>
    <phoneticPr fontId="2"/>
  </si>
  <si>
    <t>計 (A）</t>
    <rPh sb="0" eb="1">
      <t>ケイ</t>
    </rPh>
    <phoneticPr fontId="2"/>
  </si>
  <si>
    <t>計(B)</t>
    <rPh sb="0" eb="1">
      <t>ケイ</t>
    </rPh>
    <phoneticPr fontId="2"/>
  </si>
  <si>
    <t>導入前後発熱量</t>
    <rPh sb="0" eb="4">
      <t>ドウニュウゼンゴ</t>
    </rPh>
    <rPh sb="4" eb="7">
      <t>ハツネツリョウ</t>
    </rPh>
    <phoneticPr fontId="2"/>
  </si>
  <si>
    <t>発電</t>
    <rPh sb="0" eb="2">
      <t>ハツデン</t>
    </rPh>
    <phoneticPr fontId="2"/>
  </si>
  <si>
    <t>温水供給</t>
    <rPh sb="0" eb="4">
      <t>オンスイキョウキュウ</t>
    </rPh>
    <phoneticPr fontId="2"/>
  </si>
  <si>
    <t>　　ボイラーの場合、日貫協発2006003号「ボイラー性能表示基準値」を使用してもよい。</t>
    <rPh sb="7" eb="9">
      <t>バアイ</t>
    </rPh>
    <rPh sb="10" eb="11">
      <t>ヒ</t>
    </rPh>
    <rPh sb="11" eb="12">
      <t>ヌキ</t>
    </rPh>
    <rPh sb="12" eb="13">
      <t>キョウ</t>
    </rPh>
    <rPh sb="13" eb="14">
      <t>ハツ</t>
    </rPh>
    <rPh sb="21" eb="22">
      <t>ゴウ</t>
    </rPh>
    <rPh sb="27" eb="29">
      <t>セイノウ</t>
    </rPh>
    <rPh sb="29" eb="31">
      <t>ヒョウジ</t>
    </rPh>
    <rPh sb="31" eb="33">
      <t>キジュン</t>
    </rPh>
    <rPh sb="33" eb="34">
      <t>チ</t>
    </rPh>
    <rPh sb="36" eb="38">
      <t>シヨウ</t>
    </rPh>
    <phoneticPr fontId="2"/>
  </si>
  <si>
    <t>年間
燃料使用量</t>
    <rPh sb="0" eb="2">
      <t>ネンカン</t>
    </rPh>
    <rPh sb="3" eb="5">
      <t>ネンリョウ</t>
    </rPh>
    <rPh sb="5" eb="8">
      <t>シヨウリョウ</t>
    </rPh>
    <phoneticPr fontId="2"/>
  </si>
  <si>
    <t>単位</t>
    <rPh sb="0" eb="2">
      <t>タンイ</t>
    </rPh>
    <phoneticPr fontId="2"/>
  </si>
  <si>
    <t>※5　年間稼働時間を入力する（稼働率の目安となる）</t>
    <rPh sb="3" eb="9">
      <t>ネンカンカドウジカン</t>
    </rPh>
    <rPh sb="10" eb="12">
      <t>ニュウリョク</t>
    </rPh>
    <rPh sb="15" eb="18">
      <t>カドウリツ</t>
    </rPh>
    <rPh sb="19" eb="21">
      <t>メヤス</t>
    </rPh>
    <phoneticPr fontId="2"/>
  </si>
  <si>
    <t>年間使用量
（kWh/年）</t>
    <rPh sb="0" eb="2">
      <t>ネンカン</t>
    </rPh>
    <rPh sb="2" eb="5">
      <t>シヨウリョウ</t>
    </rPh>
    <rPh sb="11" eb="12">
      <t>ネン</t>
    </rPh>
    <phoneticPr fontId="2"/>
  </si>
  <si>
    <t>発電量
(kWh）</t>
    <rPh sb="0" eb="3">
      <t>ハツデンリョウ</t>
    </rPh>
    <phoneticPr fontId="2"/>
  </si>
  <si>
    <t>年間使用量
(kＷh/年）</t>
    <rPh sb="0" eb="2">
      <t>ネンカン</t>
    </rPh>
    <rPh sb="2" eb="5">
      <t>シヨウリョウ</t>
    </rPh>
    <rPh sb="11" eb="12">
      <t>ネン</t>
    </rPh>
    <phoneticPr fontId="2"/>
  </si>
  <si>
    <t>発電量
（kWh)</t>
    <rPh sb="0" eb="3">
      <t>ハツデンリョウ</t>
    </rPh>
    <phoneticPr fontId="2"/>
  </si>
  <si>
    <t>※記入方法については、記入例を参照の事。</t>
    <rPh sb="1" eb="3">
      <t>キニュウ</t>
    </rPh>
    <rPh sb="3" eb="5">
      <t>ホウホウ</t>
    </rPh>
    <rPh sb="11" eb="14">
      <t>キニュウレイ</t>
    </rPh>
    <rPh sb="15" eb="17">
      <t>サンショウ</t>
    </rPh>
    <rPh sb="18" eb="19">
      <t>コト</t>
    </rPh>
    <phoneticPr fontId="2"/>
  </si>
  <si>
    <t>※7　廃熱回収設備の導入により、ボイラー等の燃料削減を行う場合、既存設備の発熱量－回収設備の発熱量によりボイラーの燃料削減分を算出する</t>
    <rPh sb="3" eb="9">
      <t>ハイネツカイシュウセツビ</t>
    </rPh>
    <rPh sb="10" eb="12">
      <t>ドウニュウ</t>
    </rPh>
    <rPh sb="20" eb="21">
      <t>トウ</t>
    </rPh>
    <rPh sb="22" eb="26">
      <t>ネンリョウサクゲン</t>
    </rPh>
    <rPh sb="27" eb="28">
      <t>オコナ</t>
    </rPh>
    <rPh sb="29" eb="31">
      <t>バアイ</t>
    </rPh>
    <rPh sb="32" eb="34">
      <t>キソン</t>
    </rPh>
    <rPh sb="34" eb="36">
      <t>セツビ</t>
    </rPh>
    <rPh sb="37" eb="40">
      <t>ハツネツリョウ</t>
    </rPh>
    <rPh sb="41" eb="45">
      <t>カイシュウセツビ</t>
    </rPh>
    <rPh sb="46" eb="49">
      <t>ハツネツリョウ</t>
    </rPh>
    <rPh sb="57" eb="62">
      <t>ネンリョウサクゲンブン</t>
    </rPh>
    <rPh sb="63" eb="65">
      <t>サンシュツ</t>
    </rPh>
    <phoneticPr fontId="2"/>
  </si>
  <si>
    <t>kWh</t>
    <phoneticPr fontId="2"/>
  </si>
  <si>
    <t>※8　導入前、導入後の発熱量に差異の無い事。</t>
    <rPh sb="3" eb="5">
      <t>ドウニュウ</t>
    </rPh>
    <rPh sb="5" eb="6">
      <t>マエ</t>
    </rPh>
    <rPh sb="7" eb="9">
      <t>ドウニュウ</t>
    </rPh>
    <rPh sb="9" eb="10">
      <t>ゴ</t>
    </rPh>
    <rPh sb="11" eb="14">
      <t>ハツネツリョウ</t>
    </rPh>
    <rPh sb="15" eb="17">
      <t>サイ</t>
    </rPh>
    <rPh sb="18" eb="19">
      <t>ナ</t>
    </rPh>
    <rPh sb="20" eb="21">
      <t>コト</t>
    </rPh>
    <phoneticPr fontId="2"/>
  </si>
  <si>
    <t>※1　新規導入する設備により使用量に変化のある既存設備を入力する</t>
    <rPh sb="3" eb="7">
      <t>シンキドウニュウ</t>
    </rPh>
    <rPh sb="9" eb="11">
      <t>セツビ</t>
    </rPh>
    <rPh sb="14" eb="17">
      <t>シヨウリョウ</t>
    </rPh>
    <rPh sb="18" eb="20">
      <t>ヘンカ</t>
    </rPh>
    <rPh sb="23" eb="27">
      <t>キゾンセツビ</t>
    </rPh>
    <rPh sb="28" eb="30">
      <t>ニュウリョク</t>
    </rPh>
    <phoneticPr fontId="2"/>
  </si>
  <si>
    <t>燃料</t>
    <rPh sb="0" eb="2">
      <t>ネンリョウ</t>
    </rPh>
    <phoneticPr fontId="2"/>
  </si>
  <si>
    <t>燃料種</t>
    <rPh sb="0" eb="3">
      <t>ネンリョウシュ</t>
    </rPh>
    <phoneticPr fontId="2"/>
  </si>
  <si>
    <t>CO2排出量ｔ</t>
    <rPh sb="3" eb="6">
      <t>ハイシュツリョウ</t>
    </rPh>
    <phoneticPr fontId="2"/>
  </si>
  <si>
    <t>L</t>
    <phoneticPr fontId="2"/>
  </si>
  <si>
    <t>年間発熱量MJ</t>
    <rPh sb="0" eb="5">
      <t>ネンカンハツネツリョウ</t>
    </rPh>
    <phoneticPr fontId="2"/>
  </si>
  <si>
    <t>項目</t>
    <rPh sb="0" eb="2">
      <t>コウモク</t>
    </rPh>
    <phoneticPr fontId="2"/>
  </si>
  <si>
    <t>CO2削減量(G)</t>
    <rPh sb="3" eb="6">
      <t>サクゲンリョウ</t>
    </rPh>
    <phoneticPr fontId="2"/>
  </si>
  <si>
    <t>削減量(A)
増加量(B)
（kWh/年）</t>
    <rPh sb="0" eb="3">
      <t>サクゲンリョウ</t>
    </rPh>
    <rPh sb="7" eb="10">
      <t>ゾウカリョウ</t>
    </rPh>
    <rPh sb="19" eb="20">
      <t>ネン</t>
    </rPh>
    <phoneticPr fontId="2"/>
  </si>
  <si>
    <t>導入前の事業所全体での使用量・排出量</t>
    <rPh sb="0" eb="3">
      <t>ドウニュウマエ</t>
    </rPh>
    <phoneticPr fontId="2"/>
  </si>
  <si>
    <t>－</t>
    <phoneticPr fontId="2"/>
  </si>
  <si>
    <t>削減量・増加量
（kWh/年）</t>
    <rPh sb="0" eb="3">
      <t>サクゲンリョウ</t>
    </rPh>
    <rPh sb="4" eb="7">
      <t>ゾウカリョウ</t>
    </rPh>
    <rPh sb="13" eb="14">
      <t>ネン</t>
    </rPh>
    <phoneticPr fontId="2"/>
  </si>
  <si>
    <t>燃料
削減量・増加量</t>
    <rPh sb="0" eb="2">
      <t>ネンリョウ</t>
    </rPh>
    <rPh sb="3" eb="6">
      <t>サクゲンリョウ</t>
    </rPh>
    <rPh sb="7" eb="10">
      <t>ゾウカリョウ</t>
    </rPh>
    <phoneticPr fontId="2"/>
  </si>
  <si>
    <t>※発電量、発熱量、燃料使用量についてはその根拠資料を添付のこと</t>
    <rPh sb="1" eb="3">
      <t>ハツデン</t>
    </rPh>
    <rPh sb="3" eb="4">
      <t>リョウ</t>
    </rPh>
    <rPh sb="5" eb="7">
      <t>ハツネツ</t>
    </rPh>
    <rPh sb="7" eb="8">
      <t>リョウ</t>
    </rPh>
    <rPh sb="9" eb="14">
      <t>ネンリョウシヨウリョウ</t>
    </rPh>
    <rPh sb="21" eb="25">
      <t>コンキョシリョウ</t>
    </rPh>
    <rPh sb="26" eb="28">
      <t>テンプ</t>
    </rPh>
    <phoneticPr fontId="2"/>
  </si>
  <si>
    <t>空調</t>
    <rPh sb="0" eb="2">
      <t>クウチョウ</t>
    </rPh>
    <phoneticPr fontId="2"/>
  </si>
  <si>
    <t>地中熱ヒートポンプ</t>
    <rPh sb="0" eb="3">
      <t>チチュウネツ</t>
    </rPh>
    <phoneticPr fontId="2"/>
  </si>
  <si>
    <t>エネルギー起源</t>
  </si>
  <si>
    <t>非エネルギー起源</t>
  </si>
  <si>
    <t>合計</t>
  </si>
  <si>
    <t>※9　年間使用量を燃料種毎に記入してください。（電力は、エネルギー起源・非エネルギー起源を分けて入力）（根拠資料を添付ください）</t>
    <rPh sb="3" eb="5">
      <t>ネンカン</t>
    </rPh>
    <rPh sb="5" eb="8">
      <t>シヨウリョウ</t>
    </rPh>
    <rPh sb="9" eb="13">
      <t>ネンリョウシュゴト</t>
    </rPh>
    <rPh sb="14" eb="16">
      <t>キニュウ</t>
    </rPh>
    <rPh sb="24" eb="26">
      <t>デンリョク</t>
    </rPh>
    <rPh sb="33" eb="35">
      <t>キゲン</t>
    </rPh>
    <rPh sb="36" eb="37">
      <t>ヒ</t>
    </rPh>
    <rPh sb="42" eb="44">
      <t>キゲン</t>
    </rPh>
    <rPh sb="45" eb="46">
      <t>ワ</t>
    </rPh>
    <rPh sb="48" eb="50">
      <t>ニュウリョク</t>
    </rPh>
    <rPh sb="52" eb="54">
      <t>コンキョ</t>
    </rPh>
    <rPh sb="54" eb="56">
      <t>シリョウ</t>
    </rPh>
    <rPh sb="57" eb="59">
      <t>テンプ</t>
    </rPh>
    <phoneticPr fontId="2"/>
  </si>
  <si>
    <t>計 (C)</t>
    <rPh sb="0" eb="1">
      <t>ケイ</t>
    </rPh>
    <phoneticPr fontId="2"/>
  </si>
  <si>
    <t>計（D）</t>
    <rPh sb="0" eb="1">
      <t>ケイ</t>
    </rPh>
    <phoneticPr fontId="2"/>
  </si>
  <si>
    <t>法定耐用年数削減量(H)</t>
    <rPh sb="0" eb="2">
      <t>ホウテイ</t>
    </rPh>
    <rPh sb="2" eb="4">
      <t>タイヨウ</t>
    </rPh>
    <rPh sb="4" eb="6">
      <t>ネンスウ</t>
    </rPh>
    <rPh sb="6" eb="8">
      <t>サクゲン</t>
    </rPh>
    <rPh sb="8" eb="9">
      <t>リョウ</t>
    </rPh>
    <phoneticPr fontId="2"/>
  </si>
  <si>
    <t>総発熱量(I)</t>
    <rPh sb="0" eb="4">
      <t>ソウハツネツリョウ</t>
    </rPh>
    <phoneticPr fontId="2"/>
  </si>
  <si>
    <t>総排出量(J)</t>
    <rPh sb="0" eb="4">
      <t>ソウハイシュツリョウ</t>
    </rPh>
    <phoneticPr fontId="2"/>
  </si>
  <si>
    <t>計（Ｄ）</t>
    <rPh sb="0" eb="1">
      <t>ケイ</t>
    </rPh>
    <phoneticPr fontId="2"/>
  </si>
  <si>
    <t xml:space="preserve"> (Ｃ)</t>
    <phoneticPr fontId="2"/>
  </si>
  <si>
    <t>導入前の発熱量(E)</t>
    <rPh sb="0" eb="3">
      <t>ドウニュウマエ</t>
    </rPh>
    <rPh sb="4" eb="7">
      <t>ハツネツリョウ</t>
    </rPh>
    <phoneticPr fontId="2"/>
  </si>
  <si>
    <t>導入後の発熱量(F)</t>
    <rPh sb="0" eb="3">
      <t>ドウニュウゴ</t>
    </rPh>
    <rPh sb="4" eb="7">
      <t>ハツネツリョウ</t>
    </rPh>
    <phoneticPr fontId="2"/>
  </si>
  <si>
    <t>MJ</t>
    <phoneticPr fontId="2"/>
  </si>
  <si>
    <t>非エネルギー起源</t>
    <phoneticPr fontId="2"/>
  </si>
  <si>
    <t>B-8　施設での発電・発熱量とCO2排出量・削減量算出表（施設3）</t>
    <rPh sb="4" eb="6">
      <t>シセツ</t>
    </rPh>
    <rPh sb="8" eb="10">
      <t>ハツデン</t>
    </rPh>
    <rPh sb="11" eb="14">
      <t>ハツネツリョウ</t>
    </rPh>
    <rPh sb="18" eb="20">
      <t>ハイシュツ</t>
    </rPh>
    <rPh sb="20" eb="21">
      <t>リョウ</t>
    </rPh>
    <rPh sb="22" eb="24">
      <t>サクゲン</t>
    </rPh>
    <rPh sb="24" eb="25">
      <t>リョウ</t>
    </rPh>
    <rPh sb="25" eb="28">
      <t>サンシュツヒョウ</t>
    </rPh>
    <rPh sb="29" eb="31">
      <t>シセツ</t>
    </rPh>
    <phoneticPr fontId="2"/>
  </si>
  <si>
    <t>B-8　施設での発電・発熱量とCO2排出量・削減量算出集計表</t>
    <rPh sb="4" eb="6">
      <t>シセツ</t>
    </rPh>
    <rPh sb="8" eb="10">
      <t>ハツデン</t>
    </rPh>
    <rPh sb="11" eb="14">
      <t>ハツネツリョウ</t>
    </rPh>
    <rPh sb="18" eb="20">
      <t>ハイシュツ</t>
    </rPh>
    <rPh sb="20" eb="21">
      <t>リョウ</t>
    </rPh>
    <rPh sb="22" eb="24">
      <t>サクゲン</t>
    </rPh>
    <rPh sb="24" eb="25">
      <t>リョウ</t>
    </rPh>
    <rPh sb="25" eb="27">
      <t>サンシュツ</t>
    </rPh>
    <rPh sb="27" eb="29">
      <t>シュウケイ</t>
    </rPh>
    <rPh sb="29" eb="30">
      <t>ヒョウ</t>
    </rPh>
    <phoneticPr fontId="2"/>
  </si>
  <si>
    <t>B-8　施設での発電・発熱量とCO2排出量・削減量算出表（施設４）</t>
    <rPh sb="4" eb="6">
      <t>シセツ</t>
    </rPh>
    <rPh sb="8" eb="10">
      <t>ハツデン</t>
    </rPh>
    <rPh sb="11" eb="14">
      <t>ハツネツリョウ</t>
    </rPh>
    <rPh sb="18" eb="20">
      <t>ハイシュツ</t>
    </rPh>
    <rPh sb="20" eb="21">
      <t>リョウ</t>
    </rPh>
    <rPh sb="22" eb="24">
      <t>サクゲン</t>
    </rPh>
    <rPh sb="24" eb="25">
      <t>リョウ</t>
    </rPh>
    <rPh sb="25" eb="28">
      <t>サンシュツヒョウ</t>
    </rPh>
    <rPh sb="29" eb="31">
      <t>シセツ</t>
    </rPh>
    <phoneticPr fontId="2"/>
  </si>
  <si>
    <t>B-8　施設での発電・発熱量とCO2排出量・削減量算出表（施設５）</t>
    <rPh sb="4" eb="6">
      <t>シセツ</t>
    </rPh>
    <rPh sb="8" eb="10">
      <t>ハツデン</t>
    </rPh>
    <rPh sb="11" eb="14">
      <t>ハツネツリョウ</t>
    </rPh>
    <rPh sb="18" eb="20">
      <t>ハイシュツ</t>
    </rPh>
    <rPh sb="20" eb="21">
      <t>リョウ</t>
    </rPh>
    <rPh sb="22" eb="24">
      <t>サクゲン</t>
    </rPh>
    <rPh sb="24" eb="25">
      <t>リョウ</t>
    </rPh>
    <rPh sb="25" eb="28">
      <t>サンシュツヒョウ</t>
    </rPh>
    <rPh sb="29" eb="31">
      <t>シセツ</t>
    </rPh>
    <phoneticPr fontId="2"/>
  </si>
  <si>
    <t>施設全体CO2削減量</t>
    <rPh sb="0" eb="2">
      <t>シセツ</t>
    </rPh>
    <rPh sb="2" eb="4">
      <t>ゼンタイ</t>
    </rPh>
    <rPh sb="7" eb="10">
      <t>サクゲンリョウ</t>
    </rPh>
    <phoneticPr fontId="2"/>
  </si>
  <si>
    <t>施設全体のCO2削減率</t>
    <rPh sb="0" eb="4">
      <t>シセツゼンタイ</t>
    </rPh>
    <rPh sb="8" eb="11">
      <t>サクゲンリツ</t>
    </rPh>
    <phoneticPr fontId="2"/>
  </si>
  <si>
    <t>導入前の発熱量</t>
    <rPh sb="0" eb="3">
      <t>ドウニュウマエ</t>
    </rPh>
    <rPh sb="4" eb="6">
      <t>ハツネツ</t>
    </rPh>
    <rPh sb="6" eb="7">
      <t>リョウ</t>
    </rPh>
    <phoneticPr fontId="2"/>
  </si>
  <si>
    <t>導入後の発熱量</t>
    <rPh sb="0" eb="3">
      <t>ドウニュウゴ</t>
    </rPh>
    <rPh sb="4" eb="7">
      <t>ハツネツリョウ</t>
    </rPh>
    <phoneticPr fontId="2"/>
  </si>
  <si>
    <t>法定耐用年数削減量</t>
    <rPh sb="0" eb="2">
      <t>ホウテイ</t>
    </rPh>
    <rPh sb="2" eb="4">
      <t>タイヨウ</t>
    </rPh>
    <rPh sb="4" eb="6">
      <t>ネンスウ</t>
    </rPh>
    <rPh sb="6" eb="8">
      <t>サクゲン</t>
    </rPh>
    <rPh sb="8" eb="9">
      <t>リョウ</t>
    </rPh>
    <phoneticPr fontId="2"/>
  </si>
  <si>
    <t>総発熱量</t>
    <rPh sb="0" eb="4">
      <t>ソウハツネツリョウ</t>
    </rPh>
    <phoneticPr fontId="2"/>
  </si>
  <si>
    <t>総排出量</t>
    <rPh sb="0" eb="4">
      <t>ソウハイシュツリョウ</t>
    </rPh>
    <phoneticPr fontId="2"/>
  </si>
  <si>
    <t>熱エネルギーのCO2削減量</t>
    <rPh sb="0" eb="1">
      <t>ネツ</t>
    </rPh>
    <rPh sb="10" eb="13">
      <t>サクゲンリョウ</t>
    </rPh>
    <phoneticPr fontId="2"/>
  </si>
  <si>
    <t>B-8　施設での発電・発熱量とCO2排出量・削減量算出表（施設１）</t>
    <rPh sb="4" eb="6">
      <t>シセツ</t>
    </rPh>
    <rPh sb="8" eb="10">
      <t>ハツデン</t>
    </rPh>
    <rPh sb="11" eb="14">
      <t>ハツネツリョウ</t>
    </rPh>
    <rPh sb="18" eb="20">
      <t>ハイシュツ</t>
    </rPh>
    <rPh sb="20" eb="21">
      <t>リョウ</t>
    </rPh>
    <rPh sb="22" eb="24">
      <t>サクゲン</t>
    </rPh>
    <rPh sb="24" eb="25">
      <t>リョウ</t>
    </rPh>
    <rPh sb="25" eb="28">
      <t>サンシュツヒョウ</t>
    </rPh>
    <rPh sb="29" eb="31">
      <t>シセツ</t>
    </rPh>
    <phoneticPr fontId="2"/>
  </si>
  <si>
    <t>B-8　施設での発電・発熱量とCO2排出量・削減量算出表（施設２）</t>
    <rPh sb="4" eb="6">
      <t>シセツ</t>
    </rPh>
    <rPh sb="8" eb="10">
      <t>ハツデン</t>
    </rPh>
    <rPh sb="11" eb="14">
      <t>ハツネツリョウ</t>
    </rPh>
    <rPh sb="18" eb="20">
      <t>ハイシュツ</t>
    </rPh>
    <rPh sb="20" eb="21">
      <t>リョウ</t>
    </rPh>
    <rPh sb="22" eb="24">
      <t>サクゲン</t>
    </rPh>
    <rPh sb="24" eb="25">
      <t>リョウ</t>
    </rPh>
    <rPh sb="25" eb="28">
      <t>サンシュツヒョウ</t>
    </rPh>
    <rPh sb="29" eb="31">
      <t>シセツ</t>
    </rPh>
    <phoneticPr fontId="2"/>
  </si>
  <si>
    <t>B-8　施設での発電・発熱量とCO2排出量・削減量算出表（施設）</t>
    <rPh sb="4" eb="6">
      <t>シセツ</t>
    </rPh>
    <rPh sb="8" eb="10">
      <t>ハツデン</t>
    </rPh>
    <rPh sb="11" eb="14">
      <t>ハツネツリョウ</t>
    </rPh>
    <rPh sb="18" eb="20">
      <t>ハイシュツ</t>
    </rPh>
    <rPh sb="20" eb="21">
      <t>リョウ</t>
    </rPh>
    <rPh sb="22" eb="24">
      <t>サクゲン</t>
    </rPh>
    <rPh sb="24" eb="25">
      <t>リョウ</t>
    </rPh>
    <rPh sb="25" eb="28">
      <t>サンシュツヒョウ</t>
    </rPh>
    <rPh sb="29" eb="31">
      <t>シセツ</t>
    </rPh>
    <phoneticPr fontId="2"/>
  </si>
  <si>
    <t>（</t>
    <phoneticPr fontId="2"/>
  </si>
  <si>
    <t>空調機器</t>
    <rPh sb="0" eb="4">
      <t>クウチョウキキ</t>
    </rPh>
    <phoneticPr fontId="2"/>
  </si>
  <si>
    <t>多数</t>
    <rPh sb="0" eb="2">
      <t>タスウ</t>
    </rPh>
    <phoneticPr fontId="2"/>
  </si>
  <si>
    <t>バイオマス発電・ボイラー</t>
    <rPh sb="5" eb="7">
      <t>ハツデン</t>
    </rPh>
    <phoneticPr fontId="2"/>
  </si>
  <si>
    <t>導入前の発熱量</t>
    <rPh sb="0" eb="3">
      <t>ドウニュウマエ</t>
    </rPh>
    <rPh sb="4" eb="7">
      <t>ハツネツリョウ</t>
    </rPh>
    <phoneticPr fontId="2"/>
  </si>
  <si>
    <t>CO2削減量</t>
    <rPh sb="3" eb="6">
      <t>サクゲンリョウ</t>
    </rPh>
    <phoneticPr fontId="2"/>
  </si>
  <si>
    <t>全体のCO2削減量に占める熱利用設備によるCO2削減率</t>
    <phoneticPr fontId="2"/>
  </si>
  <si>
    <t>熱エネルギーの削減率</t>
    <rPh sb="0" eb="1">
      <t>ネツ</t>
    </rPh>
    <rPh sb="7" eb="10">
      <t>サクゲンリツ</t>
    </rPh>
    <phoneticPr fontId="2"/>
  </si>
  <si>
    <t>※0　入力欄を電力量（上段）と発熱量（下段）に分けて入力します。</t>
    <rPh sb="3" eb="6">
      <t>ニュウリョクラン</t>
    </rPh>
    <rPh sb="7" eb="9">
      <t>デンリョク</t>
    </rPh>
    <rPh sb="9" eb="10">
      <t>リョウ</t>
    </rPh>
    <rPh sb="11" eb="13">
      <t>ジョウダン</t>
    </rPh>
    <rPh sb="15" eb="17">
      <t>ハツネツ</t>
    </rPh>
    <rPh sb="17" eb="18">
      <t>リョウ</t>
    </rPh>
    <rPh sb="19" eb="21">
      <t>カダン</t>
    </rPh>
    <rPh sb="23" eb="24">
      <t>ワ</t>
    </rPh>
    <rPh sb="26" eb="28">
      <t>ニュウリョク</t>
    </rPh>
    <phoneticPr fontId="2"/>
  </si>
  <si>
    <t>CO2排出量（ｔ）</t>
    <phoneticPr fontId="2"/>
  </si>
  <si>
    <t>※3　CO2排出量を計算する。　排出係数は0.579を基本としますが、各電力事業者の係数を使用してもよい。（各電力事業者の根拠資料を提出の事）</t>
    <rPh sb="10" eb="12">
      <t>ケイサン</t>
    </rPh>
    <rPh sb="16" eb="20">
      <t>ハイシュツケイスウ</t>
    </rPh>
    <rPh sb="27" eb="29">
      <t>キホン</t>
    </rPh>
    <rPh sb="35" eb="41">
      <t>カクデンリョクジギョウシャ</t>
    </rPh>
    <rPh sb="42" eb="44">
      <t>ケイスウ</t>
    </rPh>
    <rPh sb="45" eb="47">
      <t>シヨウ</t>
    </rPh>
    <rPh sb="54" eb="57">
      <t>カクデンリョク</t>
    </rPh>
    <rPh sb="57" eb="60">
      <t>ジギョウシャ</t>
    </rPh>
    <rPh sb="61" eb="65">
      <t>コンキョシリョウ</t>
    </rPh>
    <rPh sb="66" eb="68">
      <t>テイシュツ</t>
    </rPh>
    <rPh sb="69" eb="70">
      <t>コト</t>
    </rPh>
    <phoneticPr fontId="2"/>
  </si>
  <si>
    <t>※年間使用量、発電量、発熱量、燃料使用量についてはその根拠資料を添付のこと</t>
    <rPh sb="1" eb="6">
      <t>ネンカンシヨウリョウ</t>
    </rPh>
    <rPh sb="7" eb="9">
      <t>ハツデン</t>
    </rPh>
    <rPh sb="9" eb="10">
      <t>リョウ</t>
    </rPh>
    <rPh sb="11" eb="13">
      <t>ハツネツ</t>
    </rPh>
    <rPh sb="13" eb="14">
      <t>リョウ</t>
    </rPh>
    <rPh sb="15" eb="20">
      <t>ネンリョウシヨウリョウ</t>
    </rPh>
    <rPh sb="27" eb="31">
      <t>コンキョシリョウ</t>
    </rPh>
    <rPh sb="32" eb="34">
      <t>テンプ</t>
    </rPh>
    <phoneticPr fontId="2"/>
  </si>
  <si>
    <t>電力由来以外のCO2排出量</t>
    <rPh sb="0" eb="6">
      <t>デンリョクユライイガイ</t>
    </rPh>
    <rPh sb="10" eb="13">
      <t>ハイシュツリョウ</t>
    </rPh>
    <phoneticPr fontId="2"/>
  </si>
  <si>
    <t>電力由来以外の削減率</t>
    <rPh sb="0" eb="2">
      <t>デンリョク</t>
    </rPh>
    <rPh sb="2" eb="4">
      <t>ユライ</t>
    </rPh>
    <rPh sb="4" eb="6">
      <t>イガイ</t>
    </rPh>
    <rPh sb="7" eb="10">
      <t>サクゲンリツ</t>
    </rPh>
    <phoneticPr fontId="2"/>
  </si>
  <si>
    <t>電力由来以外のCO2排出量</t>
    <phoneticPr fontId="2"/>
  </si>
  <si>
    <t>※2　既存設備の年間使用量を記入してください。実績を把握していない場合計算値でも可</t>
    <rPh sb="3" eb="7">
      <t>キゾンセツビ</t>
    </rPh>
    <rPh sb="8" eb="13">
      <t>ネンカンシヨウリョウ</t>
    </rPh>
    <rPh sb="14" eb="16">
      <t>キニュウ</t>
    </rPh>
    <rPh sb="23" eb="25">
      <t>ジッセキ</t>
    </rPh>
    <rPh sb="26" eb="28">
      <t>ハアク</t>
    </rPh>
    <rPh sb="33" eb="35">
      <t>バアイ</t>
    </rPh>
    <rPh sb="35" eb="38">
      <t>ケイサンチ</t>
    </rPh>
    <rPh sb="40" eb="41">
      <t>カ</t>
    </rPh>
    <phoneticPr fontId="2"/>
  </si>
  <si>
    <t>全体のCO2削減量に占める熱利用設備のCO2削減率</t>
    <rPh sb="13" eb="18">
      <t>ネツリヨウセツビ</t>
    </rPh>
    <phoneticPr fontId="2"/>
  </si>
  <si>
    <t>50%以上</t>
    <rPh sb="3" eb="5">
      <t>イジョウ</t>
    </rPh>
    <phoneticPr fontId="2"/>
  </si>
  <si>
    <t>※4　電力使用設備で電力を空調、温水供給等に変換使用している場合は、発熱量には変換しないでください。電力の削減分として算出</t>
    <rPh sb="3" eb="9">
      <t>デンリョクシヨウセツビ</t>
    </rPh>
    <rPh sb="10" eb="12">
      <t>デンリョク</t>
    </rPh>
    <rPh sb="13" eb="15">
      <t>クウチョウ</t>
    </rPh>
    <rPh sb="16" eb="18">
      <t>オンスイ</t>
    </rPh>
    <rPh sb="18" eb="20">
      <t>キョウキュウ</t>
    </rPh>
    <rPh sb="20" eb="21">
      <t>トウ</t>
    </rPh>
    <rPh sb="22" eb="24">
      <t>ヘンカン</t>
    </rPh>
    <rPh sb="24" eb="26">
      <t>シヨウ</t>
    </rPh>
    <rPh sb="30" eb="32">
      <t>バアイ</t>
    </rPh>
    <rPh sb="34" eb="36">
      <t>ハツネツ</t>
    </rPh>
    <rPh sb="36" eb="37">
      <t>リョウ</t>
    </rPh>
    <rPh sb="39" eb="41">
      <t>ヘンカン</t>
    </rPh>
    <rPh sb="50" eb="52">
      <t>デンリョク</t>
    </rPh>
    <rPh sb="53" eb="55">
      <t>サクゲン</t>
    </rPh>
    <rPh sb="55" eb="56">
      <t>ブン</t>
    </rPh>
    <rPh sb="59" eb="61">
      <t>サンシュツ</t>
    </rPh>
    <phoneticPr fontId="2"/>
  </si>
  <si>
    <t>電力由来以外のCO2削減量</t>
    <rPh sb="0" eb="2">
      <t>デンリョク</t>
    </rPh>
    <rPh sb="2" eb="4">
      <t>ユライ</t>
    </rPh>
    <rPh sb="4" eb="6">
      <t>イガイ</t>
    </rPh>
    <rPh sb="10" eb="13">
      <t>サクゲンリョウ</t>
    </rPh>
    <phoneticPr fontId="2"/>
  </si>
  <si>
    <t>※6　発熱量及びCO2排出係数を使用する燃料種に合わせて変更、入力してください。係数は「環境省の温室効果ガス排出量 算定・報告・公表制度の算定方法・排出係数一覧」を参照の上、算出する</t>
    <rPh sb="3" eb="4">
      <t>ハツ</t>
    </rPh>
    <rPh sb="4" eb="6">
      <t>ネツリョウ</t>
    </rPh>
    <rPh sb="6" eb="7">
      <t>オヨ</t>
    </rPh>
    <rPh sb="11" eb="15">
      <t>ハイシュツケイスウ</t>
    </rPh>
    <rPh sb="16" eb="18">
      <t>シヨウ</t>
    </rPh>
    <rPh sb="20" eb="23">
      <t>ネンリョウシュ</t>
    </rPh>
    <rPh sb="24" eb="25">
      <t>ア</t>
    </rPh>
    <rPh sb="28" eb="30">
      <t>ヘンコウ</t>
    </rPh>
    <rPh sb="31" eb="33">
      <t>ニュウリョク</t>
    </rPh>
    <rPh sb="40" eb="42">
      <t>ケイスウ</t>
    </rPh>
    <rPh sb="44" eb="47">
      <t>カンキョウショウ</t>
    </rPh>
    <rPh sb="82" eb="84">
      <t>サンショウ</t>
    </rPh>
    <rPh sb="85" eb="86">
      <t>ウエ</t>
    </rPh>
    <rPh sb="87" eb="89">
      <t>サンシュツ</t>
    </rPh>
    <phoneticPr fontId="2"/>
  </si>
  <si>
    <t>90%以上</t>
    <rPh sb="3" eb="5">
      <t>イジョウ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</si>
</sst>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0_ "/>
    <numFmt numFmtId="177" formatCode="#,##0.0;[Red]\-#,##0.0"/>
    <numFmt numFmtId="178" formatCode="0.0%"/>
    <numFmt numFmtId="179" formatCode="#,##0_);[Red]\(#,##0\)"/>
  </numFmts>
  <fonts count="2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2"/>
      <name val="游ゴシック"/>
      <family val="3"/>
      <charset val="128"/>
      <scheme val="minor"/>
    </font>
    <font>
      <sz val="12"/>
      <color rgb="FFFF0000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6"/>
      <color indexed="8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  <scheme val="minor"/>
    </font>
    <font>
      <b/>
      <sz val="10"/>
      <name val="游ゴシック"/>
      <family val="3"/>
      <charset val="128"/>
      <scheme val="minor"/>
    </font>
    <font>
      <b/>
      <sz val="14"/>
      <color indexed="8"/>
      <name val="游ゴシック"/>
      <family val="3"/>
      <charset val="128"/>
      <scheme val="minor"/>
    </font>
    <font>
      <b/>
      <sz val="10.5"/>
      <color theme="1"/>
      <name val="ＭＳ 明朝"/>
      <family val="1"/>
      <charset val="128"/>
    </font>
    <font>
      <sz val="12"/>
      <color theme="0"/>
      <name val="游ゴシック"/>
      <family val="3"/>
      <charset val="128"/>
      <scheme val="minor"/>
    </font>
    <font>
      <b/>
      <sz val="12"/>
      <color theme="0"/>
      <name val="游ゴシック"/>
      <family val="3"/>
      <charset val="128"/>
      <scheme val="minor"/>
    </font>
    <font>
      <b/>
      <sz val="14"/>
      <color theme="0"/>
      <name val="游ゴシック"/>
      <family val="3"/>
      <charset val="128"/>
      <scheme val="minor"/>
    </font>
    <font>
      <b/>
      <sz val="16"/>
      <color theme="0"/>
      <name val="游ゴシック"/>
      <family val="3"/>
      <charset val="128"/>
      <scheme val="minor"/>
    </font>
    <font>
      <b/>
      <sz val="12"/>
      <color rgb="FFFF0000"/>
      <name val="游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>
      <left/>
      <right/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dotted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/>
      <top style="double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double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double">
        <color indexed="64"/>
      </top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double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double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 diagonalUp="1">
      <left/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  <border diagonalUp="1">
      <left style="thin">
        <color indexed="64"/>
      </left>
      <right/>
      <top style="double">
        <color indexed="64"/>
      </top>
      <bottom style="thin">
        <color indexed="64"/>
      </bottom>
      <diagonal style="thin">
        <color indexed="64"/>
      </diagonal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double">
        <color indexed="64"/>
      </top>
      <bottom style="double">
        <color indexed="64"/>
      </bottom>
      <diagonal style="thin">
        <color indexed="64"/>
      </diagonal>
    </border>
    <border diagonalUp="1">
      <left/>
      <right style="thin">
        <color indexed="64"/>
      </right>
      <top style="double">
        <color indexed="64"/>
      </top>
      <bottom style="double">
        <color indexed="64"/>
      </bottom>
      <diagonal style="thin">
        <color indexed="64"/>
      </diagonal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double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 style="thin">
        <color indexed="64"/>
      </diagonal>
    </border>
    <border diagonalUp="1"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thin">
        <color indexed="64"/>
      </right>
      <top/>
      <bottom style="double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 style="double">
        <color indexed="64"/>
      </bottom>
      <diagonal style="thin">
        <color indexed="64"/>
      </diagonal>
    </border>
    <border diagonalUp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Up="1">
      <left style="medium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 style="dotted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double">
        <color indexed="64"/>
      </bottom>
      <diagonal style="thin">
        <color indexed="64"/>
      </diagonal>
    </border>
    <border diagonalUp="1">
      <left style="dotted">
        <color indexed="64"/>
      </left>
      <right style="thin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  <border diagonalUp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Up="1">
      <left/>
      <right style="thin">
        <color indexed="64"/>
      </right>
      <top/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 style="dotted">
        <color indexed="64"/>
      </left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494">
    <xf numFmtId="0" fontId="0" fillId="0" borderId="0" xfId="0">
      <alignment vertical="center"/>
    </xf>
    <xf numFmtId="0" fontId="4" fillId="0" borderId="1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46" xfId="0" applyFont="1" applyBorder="1" applyAlignment="1">
      <alignment horizontal="center" vertical="center"/>
    </xf>
    <xf numFmtId="0" fontId="4" fillId="0" borderId="22" xfId="0" applyFont="1" applyBorder="1">
      <alignment vertical="center"/>
    </xf>
    <xf numFmtId="40" fontId="7" fillId="0" borderId="40" xfId="1" applyNumberFormat="1" applyFont="1" applyFill="1" applyBorder="1">
      <alignment vertical="center"/>
    </xf>
    <xf numFmtId="0" fontId="4" fillId="0" borderId="0" xfId="0" applyFont="1">
      <alignment vertical="center"/>
    </xf>
    <xf numFmtId="38" fontId="4" fillId="0" borderId="15" xfId="1" applyFont="1" applyFill="1" applyBorder="1">
      <alignment vertical="center"/>
    </xf>
    <xf numFmtId="0" fontId="4" fillId="0" borderId="19" xfId="0" applyFont="1" applyBorder="1" applyAlignment="1">
      <alignment horizontal="center" vertical="center"/>
    </xf>
    <xf numFmtId="38" fontId="4" fillId="0" borderId="4" xfId="1" applyFont="1" applyFill="1" applyBorder="1">
      <alignment vertical="center"/>
    </xf>
    <xf numFmtId="2" fontId="4" fillId="0" borderId="20" xfId="0" applyNumberFormat="1" applyFont="1" applyBorder="1">
      <alignment vertical="center"/>
    </xf>
    <xf numFmtId="38" fontId="4" fillId="0" borderId="16" xfId="1" applyFont="1" applyFill="1" applyBorder="1" applyAlignment="1">
      <alignment horizontal="right" vertical="center"/>
    </xf>
    <xf numFmtId="2" fontId="4" fillId="0" borderId="4" xfId="0" applyNumberFormat="1" applyFont="1" applyBorder="1">
      <alignment vertical="center"/>
    </xf>
    <xf numFmtId="40" fontId="7" fillId="0" borderId="20" xfId="1" applyNumberFormat="1" applyFont="1" applyFill="1" applyBorder="1">
      <alignment vertical="center"/>
    </xf>
    <xf numFmtId="38" fontId="4" fillId="0" borderId="56" xfId="1" applyFont="1" applyFill="1" applyBorder="1">
      <alignment vertical="center"/>
    </xf>
    <xf numFmtId="0" fontId="4" fillId="0" borderId="18" xfId="0" applyFont="1" applyBorder="1" applyAlignment="1">
      <alignment horizontal="center" vertical="center"/>
    </xf>
    <xf numFmtId="38" fontId="4" fillId="0" borderId="1" xfId="1" applyFont="1" applyFill="1" applyBorder="1">
      <alignment vertical="center"/>
    </xf>
    <xf numFmtId="38" fontId="4" fillId="0" borderId="18" xfId="1" applyFont="1" applyFill="1" applyBorder="1">
      <alignment vertical="center"/>
    </xf>
    <xf numFmtId="38" fontId="4" fillId="0" borderId="0" xfId="1" applyFont="1" applyFill="1" applyBorder="1">
      <alignment vertical="center"/>
    </xf>
    <xf numFmtId="0" fontId="4" fillId="0" borderId="29" xfId="0" applyFont="1" applyBorder="1" applyAlignment="1">
      <alignment horizontal="center" vertical="center"/>
    </xf>
    <xf numFmtId="38" fontId="4" fillId="0" borderId="28" xfId="1" applyFont="1" applyFill="1" applyBorder="1">
      <alignment vertical="center"/>
    </xf>
    <xf numFmtId="38" fontId="4" fillId="0" borderId="29" xfId="1" applyFont="1" applyFill="1" applyBorder="1">
      <alignment vertical="center"/>
    </xf>
    <xf numFmtId="2" fontId="4" fillId="0" borderId="51" xfId="0" applyNumberFormat="1" applyFont="1" applyBorder="1">
      <alignment vertical="center"/>
    </xf>
    <xf numFmtId="40" fontId="7" fillId="0" borderId="52" xfId="1" applyNumberFormat="1" applyFont="1" applyFill="1" applyBorder="1">
      <alignment vertical="center"/>
    </xf>
    <xf numFmtId="38" fontId="4" fillId="0" borderId="38" xfId="1" applyFont="1" applyFill="1" applyBorder="1">
      <alignment vertical="center"/>
    </xf>
    <xf numFmtId="2" fontId="4" fillId="0" borderId="39" xfId="0" applyNumberFormat="1" applyFont="1" applyBorder="1">
      <alignment vertical="center"/>
    </xf>
    <xf numFmtId="38" fontId="4" fillId="0" borderId="58" xfId="1" applyFont="1" applyFill="1" applyBorder="1">
      <alignment vertical="center"/>
    </xf>
    <xf numFmtId="2" fontId="4" fillId="0" borderId="61" xfId="0" applyNumberFormat="1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38" fontId="4" fillId="0" borderId="33" xfId="1" applyFont="1" applyFill="1" applyBorder="1">
      <alignment vertical="center"/>
    </xf>
    <xf numFmtId="2" fontId="4" fillId="0" borderId="34" xfId="0" applyNumberFormat="1" applyFont="1" applyBorder="1">
      <alignment vertical="center"/>
    </xf>
    <xf numFmtId="38" fontId="4" fillId="0" borderId="31" xfId="1" applyFont="1" applyFill="1" applyBorder="1">
      <alignment vertical="center"/>
    </xf>
    <xf numFmtId="38" fontId="4" fillId="0" borderId="81" xfId="1" applyFont="1" applyFill="1" applyBorder="1">
      <alignment vertical="center"/>
    </xf>
    <xf numFmtId="2" fontId="4" fillId="0" borderId="78" xfId="0" applyNumberFormat="1" applyFont="1" applyBorder="1">
      <alignment vertical="center"/>
    </xf>
    <xf numFmtId="38" fontId="4" fillId="0" borderId="22" xfId="0" applyNumberFormat="1" applyFont="1" applyBorder="1">
      <alignment vertical="center"/>
    </xf>
    <xf numFmtId="40" fontId="4" fillId="0" borderId="4" xfId="0" applyNumberFormat="1" applyFont="1" applyBorder="1">
      <alignment vertical="center"/>
    </xf>
    <xf numFmtId="2" fontId="4" fillId="0" borderId="54" xfId="0" applyNumberFormat="1" applyFont="1" applyBorder="1">
      <alignment vertical="center"/>
    </xf>
    <xf numFmtId="38" fontId="4" fillId="0" borderId="65" xfId="1" applyFont="1" applyFill="1" applyBorder="1">
      <alignment vertical="center"/>
    </xf>
    <xf numFmtId="0" fontId="4" fillId="0" borderId="66" xfId="0" applyFont="1" applyBorder="1" applyAlignment="1">
      <alignment horizontal="center" vertical="center"/>
    </xf>
    <xf numFmtId="38" fontId="4" fillId="0" borderId="63" xfId="1" applyFont="1" applyFill="1" applyBorder="1">
      <alignment vertical="center"/>
    </xf>
    <xf numFmtId="2" fontId="4" fillId="0" borderId="67" xfId="0" applyNumberFormat="1" applyFont="1" applyBorder="1">
      <alignment vertical="center"/>
    </xf>
    <xf numFmtId="38" fontId="4" fillId="0" borderId="66" xfId="1" applyFont="1" applyFill="1" applyBorder="1">
      <alignment vertical="center"/>
    </xf>
    <xf numFmtId="38" fontId="4" fillId="0" borderId="71" xfId="1" applyFont="1" applyFill="1" applyBorder="1">
      <alignment vertical="center"/>
    </xf>
    <xf numFmtId="0" fontId="4" fillId="0" borderId="72" xfId="0" applyFont="1" applyBorder="1" applyAlignment="1">
      <alignment horizontal="center" vertical="center"/>
    </xf>
    <xf numFmtId="38" fontId="4" fillId="0" borderId="70" xfId="1" applyFont="1" applyFill="1" applyBorder="1">
      <alignment vertical="center"/>
    </xf>
    <xf numFmtId="2" fontId="4" fillId="0" borderId="73" xfId="0" applyNumberFormat="1" applyFont="1" applyBorder="1">
      <alignment vertical="center"/>
    </xf>
    <xf numFmtId="40" fontId="4" fillId="0" borderId="70" xfId="0" applyNumberFormat="1" applyFont="1" applyBorder="1">
      <alignment vertical="center"/>
    </xf>
    <xf numFmtId="40" fontId="7" fillId="0" borderId="73" xfId="1" applyNumberFormat="1" applyFont="1" applyFill="1" applyBorder="1">
      <alignment vertical="center"/>
    </xf>
    <xf numFmtId="38" fontId="4" fillId="0" borderId="35" xfId="1" applyFont="1" applyFill="1" applyBorder="1">
      <alignment vertical="center"/>
    </xf>
    <xf numFmtId="0" fontId="4" fillId="0" borderId="36" xfId="0" applyFont="1" applyBorder="1" applyAlignment="1">
      <alignment horizontal="center" vertical="center"/>
    </xf>
    <xf numFmtId="38" fontId="4" fillId="0" borderId="36" xfId="1" applyFont="1" applyFill="1" applyBorder="1" applyAlignment="1">
      <alignment horizontal="center" vertical="center"/>
    </xf>
    <xf numFmtId="38" fontId="4" fillId="0" borderId="72" xfId="1" applyFont="1" applyFill="1" applyBorder="1" applyAlignment="1">
      <alignment horizontal="center" vertical="center"/>
    </xf>
    <xf numFmtId="38" fontId="4" fillId="0" borderId="9" xfId="0" applyNumberFormat="1" applyFont="1" applyBorder="1">
      <alignment vertical="center"/>
    </xf>
    <xf numFmtId="0" fontId="4" fillId="0" borderId="51" xfId="0" applyFont="1" applyBorder="1" applyAlignment="1">
      <alignment horizontal="center" vertical="center"/>
    </xf>
    <xf numFmtId="38" fontId="4" fillId="0" borderId="85" xfId="1" applyFont="1" applyFill="1" applyBorder="1">
      <alignment vertical="center"/>
    </xf>
    <xf numFmtId="2" fontId="4" fillId="0" borderId="87" xfId="0" applyNumberFormat="1" applyFont="1" applyBorder="1">
      <alignment vertical="center"/>
    </xf>
    <xf numFmtId="40" fontId="7" fillId="0" borderId="89" xfId="1" applyNumberFormat="1" applyFont="1" applyFill="1" applyBorder="1">
      <alignment vertical="center"/>
    </xf>
    <xf numFmtId="38" fontId="4" fillId="0" borderId="7" xfId="0" applyNumberFormat="1" applyFont="1" applyBorder="1">
      <alignment vertical="center"/>
    </xf>
    <xf numFmtId="2" fontId="6" fillId="0" borderId="7" xfId="1" applyNumberFormat="1" applyFont="1" applyFill="1" applyBorder="1">
      <alignment vertical="center"/>
    </xf>
    <xf numFmtId="40" fontId="6" fillId="0" borderId="8" xfId="1" applyNumberFormat="1" applyFont="1" applyFill="1" applyBorder="1">
      <alignment vertical="center"/>
    </xf>
    <xf numFmtId="38" fontId="4" fillId="0" borderId="90" xfId="1" applyFont="1" applyFill="1" applyBorder="1">
      <alignment vertical="center"/>
    </xf>
    <xf numFmtId="38" fontId="4" fillId="0" borderId="93" xfId="1" applyFont="1" applyFill="1" applyBorder="1">
      <alignment vertical="center"/>
    </xf>
    <xf numFmtId="0" fontId="6" fillId="0" borderId="4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59" xfId="0" applyFont="1" applyBorder="1" applyAlignment="1">
      <alignment horizontal="center" vertical="center"/>
    </xf>
    <xf numFmtId="0" fontId="4" fillId="0" borderId="8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4" fillId="0" borderId="69" xfId="0" applyFont="1" applyBorder="1" applyAlignment="1">
      <alignment horizontal="center" vertical="center"/>
    </xf>
    <xf numFmtId="0" fontId="4" fillId="0" borderId="70" xfId="0" applyFont="1" applyBorder="1" applyAlignment="1">
      <alignment horizontal="center" vertical="center"/>
    </xf>
    <xf numFmtId="0" fontId="4" fillId="0" borderId="47" xfId="0" applyFont="1" applyBorder="1" applyAlignment="1">
      <alignment horizontal="center" vertical="center"/>
    </xf>
    <xf numFmtId="0" fontId="4" fillId="0" borderId="69" xfId="0" applyFont="1" applyBorder="1" applyAlignment="1">
      <alignment horizontal="center" vertical="center" wrapText="1"/>
    </xf>
    <xf numFmtId="0" fontId="6" fillId="0" borderId="0" xfId="0" applyFont="1" applyAlignment="1"/>
    <xf numFmtId="38" fontId="4" fillId="0" borderId="0" xfId="1" applyFont="1" applyBorder="1">
      <alignment vertical="center"/>
    </xf>
    <xf numFmtId="38" fontId="4" fillId="0" borderId="0" xfId="1" applyFont="1" applyBorder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60" xfId="0" applyFont="1" applyBorder="1" applyAlignment="1">
      <alignment horizontal="left" vertical="center"/>
    </xf>
    <xf numFmtId="0" fontId="4" fillId="0" borderId="24" xfId="0" applyFont="1" applyBorder="1" applyAlignment="1">
      <alignment horizontal="left" vertical="center"/>
    </xf>
    <xf numFmtId="0" fontId="4" fillId="0" borderId="49" xfId="0" applyFont="1" applyBorder="1" applyAlignment="1">
      <alignment horizontal="left" vertical="center" wrapText="1"/>
    </xf>
    <xf numFmtId="0" fontId="4" fillId="0" borderId="30" xfId="0" applyFont="1" applyBorder="1" applyAlignment="1">
      <alignment horizontal="left" vertical="center" wrapText="1"/>
    </xf>
    <xf numFmtId="0" fontId="4" fillId="0" borderId="27" xfId="0" applyFont="1" applyBorder="1" applyAlignment="1">
      <alignment horizontal="left" vertical="center"/>
    </xf>
    <xf numFmtId="0" fontId="4" fillId="0" borderId="62" xfId="0" applyFont="1" applyBorder="1" applyAlignment="1">
      <alignment horizontal="left" vertical="center"/>
    </xf>
    <xf numFmtId="0" fontId="4" fillId="0" borderId="47" xfId="0" applyFont="1" applyBorder="1" applyAlignment="1">
      <alignment horizontal="left" vertical="center"/>
    </xf>
    <xf numFmtId="0" fontId="4" fillId="0" borderId="32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4" fillId="0" borderId="55" xfId="0" applyFont="1" applyBorder="1" applyAlignment="1">
      <alignment horizontal="center" vertical="center"/>
    </xf>
    <xf numFmtId="0" fontId="4" fillId="0" borderId="26" xfId="0" quotePrefix="1" applyFont="1" applyBorder="1" applyAlignment="1">
      <alignment horizontal="center" vertical="center"/>
    </xf>
    <xf numFmtId="0" fontId="4" fillId="0" borderId="4" xfId="0" quotePrefix="1" applyFont="1" applyBorder="1" applyAlignment="1">
      <alignment horizontal="center" vertical="center"/>
    </xf>
    <xf numFmtId="0" fontId="6" fillId="0" borderId="21" xfId="0" applyFont="1" applyBorder="1" applyAlignment="1">
      <alignment vertical="center" textRotation="255" wrapText="1"/>
    </xf>
    <xf numFmtId="0" fontId="6" fillId="0" borderId="0" xfId="0" applyFont="1" applyAlignment="1">
      <alignment vertical="center" textRotation="255" wrapText="1"/>
    </xf>
    <xf numFmtId="0" fontId="6" fillId="0" borderId="0" xfId="0" applyFont="1" applyAlignment="1">
      <alignment horizontal="center" vertical="center"/>
    </xf>
    <xf numFmtId="2" fontId="4" fillId="0" borderId="10" xfId="0" applyNumberFormat="1" applyFont="1" applyBorder="1">
      <alignment vertical="center"/>
    </xf>
    <xf numFmtId="176" fontId="4" fillId="0" borderId="9" xfId="0" applyNumberFormat="1" applyFont="1" applyBorder="1" applyAlignment="1">
      <alignment horizontal="center" vertical="center"/>
    </xf>
    <xf numFmtId="38" fontId="4" fillId="0" borderId="9" xfId="1" applyFont="1" applyFill="1" applyBorder="1">
      <alignment vertical="center"/>
    </xf>
    <xf numFmtId="38" fontId="4" fillId="0" borderId="9" xfId="1" applyFont="1" applyFill="1" applyBorder="1" applyAlignment="1">
      <alignment horizontal="right" vertical="center"/>
    </xf>
    <xf numFmtId="2" fontId="6" fillId="0" borderId="9" xfId="1" applyNumberFormat="1" applyFont="1" applyFill="1" applyBorder="1">
      <alignment vertical="center"/>
    </xf>
    <xf numFmtId="40" fontId="6" fillId="0" borderId="10" xfId="1" applyNumberFormat="1" applyFont="1" applyFill="1" applyBorder="1">
      <alignment vertical="center"/>
    </xf>
    <xf numFmtId="0" fontId="4" fillId="0" borderId="22" xfId="0" applyFont="1" applyBorder="1" applyAlignment="1">
      <alignment horizontal="center" vertical="center"/>
    </xf>
    <xf numFmtId="0" fontId="4" fillId="0" borderId="101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64" xfId="0" applyFont="1" applyBorder="1" applyAlignment="1">
      <alignment horizontal="center" vertical="center"/>
    </xf>
    <xf numFmtId="0" fontId="4" fillId="0" borderId="55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10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63" xfId="0" applyFont="1" applyBorder="1" applyAlignment="1">
      <alignment horizontal="center" vertical="center"/>
    </xf>
    <xf numFmtId="0" fontId="3" fillId="3" borderId="23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90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4" fillId="0" borderId="92" xfId="0" applyFont="1" applyBorder="1" applyAlignment="1">
      <alignment horizontal="center" vertical="center" wrapText="1"/>
    </xf>
    <xf numFmtId="0" fontId="4" fillId="0" borderId="95" xfId="0" applyFont="1" applyBorder="1" applyAlignment="1">
      <alignment horizontal="center" vertical="center"/>
    </xf>
    <xf numFmtId="0" fontId="4" fillId="0" borderId="58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38" fontId="4" fillId="0" borderId="16" xfId="1" applyFont="1" applyFill="1" applyBorder="1" applyAlignment="1">
      <alignment horizontal="center" vertical="center"/>
    </xf>
    <xf numFmtId="38" fontId="4" fillId="0" borderId="57" xfId="1" applyFont="1" applyFill="1" applyBorder="1" applyAlignment="1">
      <alignment horizontal="center" vertical="center"/>
    </xf>
    <xf numFmtId="38" fontId="4" fillId="0" borderId="48" xfId="1" applyFont="1" applyFill="1" applyBorder="1" applyAlignment="1">
      <alignment horizontal="center" vertical="center"/>
    </xf>
    <xf numFmtId="38" fontId="4" fillId="0" borderId="53" xfId="1" applyFont="1" applyFill="1" applyBorder="1" applyAlignment="1">
      <alignment horizontal="center" vertical="center"/>
    </xf>
    <xf numFmtId="38" fontId="4" fillId="0" borderId="1" xfId="1" applyFont="1" applyFill="1" applyBorder="1" applyAlignment="1">
      <alignment horizontal="center" vertical="center"/>
    </xf>
    <xf numFmtId="38" fontId="4" fillId="0" borderId="31" xfId="1" applyFont="1" applyFill="1" applyBorder="1" applyAlignment="1">
      <alignment horizontal="center" vertical="center"/>
    </xf>
    <xf numFmtId="38" fontId="4" fillId="0" borderId="88" xfId="1" applyFont="1" applyFill="1" applyBorder="1" applyAlignment="1">
      <alignment horizontal="center" vertical="center"/>
    </xf>
    <xf numFmtId="177" fontId="6" fillId="0" borderId="6" xfId="1" applyNumberFormat="1" applyFont="1" applyFill="1" applyBorder="1" applyAlignment="1">
      <alignment horizontal="center" vertical="center"/>
    </xf>
    <xf numFmtId="177" fontId="6" fillId="0" borderId="9" xfId="1" applyNumberFormat="1" applyFont="1" applyFill="1" applyBorder="1" applyAlignment="1">
      <alignment horizontal="center" vertical="center"/>
    </xf>
    <xf numFmtId="38" fontId="4" fillId="0" borderId="68" xfId="1" applyFont="1" applyFill="1" applyBorder="1" applyAlignment="1">
      <alignment horizontal="center" vertical="center"/>
    </xf>
    <xf numFmtId="38" fontId="4" fillId="0" borderId="75" xfId="1" applyFont="1" applyFill="1" applyBorder="1" applyAlignment="1">
      <alignment horizontal="center" vertical="center"/>
    </xf>
    <xf numFmtId="38" fontId="4" fillId="0" borderId="37" xfId="1" applyFont="1" applyFill="1" applyBorder="1" applyAlignment="1">
      <alignment horizontal="center" vertical="center"/>
    </xf>
    <xf numFmtId="38" fontId="4" fillId="0" borderId="45" xfId="1" applyFont="1" applyFill="1" applyBorder="1" applyAlignment="1">
      <alignment horizontal="center" vertical="center"/>
    </xf>
    <xf numFmtId="38" fontId="4" fillId="0" borderId="0" xfId="1" applyFont="1" applyAlignment="1">
      <alignment horizontal="center" vertical="center"/>
    </xf>
    <xf numFmtId="38" fontId="4" fillId="0" borderId="5" xfId="1" applyFont="1" applyBorder="1" applyAlignment="1">
      <alignment horizontal="center" vertical="center" wrapText="1"/>
    </xf>
    <xf numFmtId="38" fontId="4" fillId="0" borderId="49" xfId="1" applyFont="1" applyBorder="1" applyAlignment="1">
      <alignment horizontal="center" vertical="center"/>
    </xf>
    <xf numFmtId="38" fontId="4" fillId="0" borderId="4" xfId="1" applyFont="1" applyFill="1" applyBorder="1" applyAlignment="1">
      <alignment vertical="center"/>
    </xf>
    <xf numFmtId="38" fontId="4" fillId="0" borderId="24" xfId="1" applyFont="1" applyBorder="1" applyAlignment="1">
      <alignment horizontal="center" vertical="center"/>
    </xf>
    <xf numFmtId="38" fontId="4" fillId="0" borderId="28" xfId="1" applyFont="1" applyFill="1" applyBorder="1" applyAlignment="1">
      <alignment vertical="center"/>
    </xf>
    <xf numFmtId="38" fontId="4" fillId="0" borderId="59" xfId="1" applyFont="1" applyBorder="1" applyAlignment="1">
      <alignment horizontal="center" vertical="center"/>
    </xf>
    <xf numFmtId="38" fontId="4" fillId="0" borderId="31" xfId="1" applyFont="1" applyFill="1" applyBorder="1" applyAlignment="1">
      <alignment vertical="center"/>
    </xf>
    <xf numFmtId="38" fontId="4" fillId="0" borderId="84" xfId="1" applyFont="1" applyBorder="1" applyAlignment="1">
      <alignment horizontal="center" vertical="center"/>
    </xf>
    <xf numFmtId="38" fontId="4" fillId="0" borderId="5" xfId="1" applyFont="1" applyBorder="1" applyAlignment="1">
      <alignment horizontal="center" vertical="center"/>
    </xf>
    <xf numFmtId="38" fontId="4" fillId="0" borderId="11" xfId="1" applyFont="1" applyBorder="1" applyAlignment="1">
      <alignment horizontal="center" vertical="center"/>
    </xf>
    <xf numFmtId="177" fontId="6" fillId="0" borderId="9" xfId="1" applyNumberFormat="1" applyFont="1" applyFill="1" applyBorder="1">
      <alignment vertical="center"/>
    </xf>
    <xf numFmtId="38" fontId="4" fillId="0" borderId="60" xfId="1" applyFont="1" applyBorder="1" applyAlignment="1">
      <alignment horizontal="center" vertical="center"/>
    </xf>
    <xf numFmtId="38" fontId="4" fillId="0" borderId="62" xfId="1" applyFont="1" applyBorder="1" applyAlignment="1">
      <alignment horizontal="center" vertical="center"/>
    </xf>
    <xf numFmtId="38" fontId="4" fillId="0" borderId="69" xfId="1" applyFont="1" applyBorder="1" applyAlignment="1">
      <alignment horizontal="center" vertical="center"/>
    </xf>
    <xf numFmtId="38" fontId="4" fillId="0" borderId="30" xfId="1" applyFont="1" applyBorder="1" applyAlignment="1">
      <alignment horizontal="center" vertical="center"/>
    </xf>
    <xf numFmtId="0" fontId="4" fillId="0" borderId="44" xfId="0" applyFont="1" applyBorder="1" applyAlignment="1">
      <alignment horizontal="center" vertical="center"/>
    </xf>
    <xf numFmtId="38" fontId="4" fillId="0" borderId="43" xfId="1" applyFont="1" applyBorder="1" applyAlignment="1">
      <alignment horizontal="center" vertical="center"/>
    </xf>
    <xf numFmtId="38" fontId="6" fillId="0" borderId="0" xfId="1" applyFont="1" applyAlignment="1">
      <alignment horizontal="center"/>
    </xf>
    <xf numFmtId="38" fontId="4" fillId="0" borderId="0" xfId="1" applyFont="1" applyAlignment="1">
      <alignment horizontal="center" vertical="center" wrapText="1"/>
    </xf>
    <xf numFmtId="0" fontId="4" fillId="0" borderId="8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38" fontId="4" fillId="0" borderId="51" xfId="1" applyFont="1" applyFill="1" applyBorder="1" applyAlignment="1">
      <alignment horizontal="center" vertical="center"/>
    </xf>
    <xf numFmtId="38" fontId="4" fillId="0" borderId="87" xfId="1" applyFont="1" applyFill="1" applyBorder="1" applyAlignment="1">
      <alignment horizontal="center" vertical="center"/>
    </xf>
    <xf numFmtId="38" fontId="4" fillId="0" borderId="7" xfId="1" applyFont="1" applyFill="1" applyBorder="1" applyAlignment="1">
      <alignment horizontal="center" vertical="center"/>
    </xf>
    <xf numFmtId="38" fontId="4" fillId="0" borderId="0" xfId="0" applyNumberFormat="1" applyFont="1">
      <alignment vertical="center"/>
    </xf>
    <xf numFmtId="2" fontId="4" fillId="0" borderId="0" xfId="0" applyNumberFormat="1" applyFont="1">
      <alignment vertical="center"/>
    </xf>
    <xf numFmtId="38" fontId="4" fillId="0" borderId="0" xfId="1" applyFont="1" applyFill="1" applyBorder="1" applyAlignment="1">
      <alignment horizontal="right" vertical="center"/>
    </xf>
    <xf numFmtId="38" fontId="4" fillId="0" borderId="112" xfId="1" applyFont="1" applyFill="1" applyBorder="1" applyAlignment="1">
      <alignment horizontal="center" vertical="center"/>
    </xf>
    <xf numFmtId="0" fontId="4" fillId="0" borderId="71" xfId="0" applyFont="1" applyBorder="1" applyAlignment="1">
      <alignment horizontal="center" vertical="center"/>
    </xf>
    <xf numFmtId="38" fontId="4" fillId="0" borderId="70" xfId="1" applyFont="1" applyFill="1" applyBorder="1" applyAlignment="1">
      <alignment horizontal="center" vertical="center"/>
    </xf>
    <xf numFmtId="0" fontId="4" fillId="0" borderId="70" xfId="0" applyFont="1" applyBorder="1" applyAlignment="1">
      <alignment horizontal="center" vertical="center" wrapText="1"/>
    </xf>
    <xf numFmtId="40" fontId="3" fillId="2" borderId="23" xfId="1" applyNumberFormat="1" applyFont="1" applyFill="1" applyBorder="1">
      <alignment vertical="center"/>
    </xf>
    <xf numFmtId="177" fontId="3" fillId="0" borderId="0" xfId="1" applyNumberFormat="1" applyFont="1" applyFill="1" applyBorder="1" applyAlignment="1">
      <alignment horizontal="center" vertical="center"/>
    </xf>
    <xf numFmtId="38" fontId="4" fillId="0" borderId="74" xfId="1" applyFont="1" applyFill="1" applyBorder="1" applyAlignment="1">
      <alignment horizontal="center" vertical="center"/>
    </xf>
    <xf numFmtId="38" fontId="4" fillId="0" borderId="44" xfId="0" applyNumberFormat="1" applyFont="1" applyBorder="1">
      <alignment vertical="center"/>
    </xf>
    <xf numFmtId="38" fontId="9" fillId="0" borderId="0" xfId="1" applyFont="1" applyFill="1" applyBorder="1" applyAlignment="1">
      <alignment horizontal="center" vertical="center"/>
    </xf>
    <xf numFmtId="38" fontId="9" fillId="0" borderId="0" xfId="0" applyNumberFormat="1" applyFont="1">
      <alignment vertical="center"/>
    </xf>
    <xf numFmtId="176" fontId="9" fillId="0" borderId="0" xfId="0" applyNumberFormat="1" applyFont="1" applyAlignment="1">
      <alignment horizontal="center" vertical="center"/>
    </xf>
    <xf numFmtId="38" fontId="3" fillId="3" borderId="23" xfId="1" applyFont="1" applyFill="1" applyBorder="1">
      <alignment vertical="center"/>
    </xf>
    <xf numFmtId="38" fontId="4" fillId="0" borderId="41" xfId="1" applyFont="1" applyFill="1" applyBorder="1" applyAlignment="1">
      <alignment vertical="center" wrapText="1"/>
    </xf>
    <xf numFmtId="38" fontId="4" fillId="0" borderId="51" xfId="1" applyFont="1" applyFill="1" applyBorder="1">
      <alignment vertical="center"/>
    </xf>
    <xf numFmtId="38" fontId="4" fillId="0" borderId="1" xfId="1" applyFont="1" applyFill="1" applyBorder="1" applyAlignment="1">
      <alignment vertical="center"/>
    </xf>
    <xf numFmtId="38" fontId="4" fillId="0" borderId="87" xfId="1" applyFont="1" applyFill="1" applyBorder="1">
      <alignment vertical="center"/>
    </xf>
    <xf numFmtId="38" fontId="4" fillId="0" borderId="9" xfId="1" applyFont="1" applyBorder="1">
      <alignment vertical="center"/>
    </xf>
    <xf numFmtId="40" fontId="4" fillId="0" borderId="20" xfId="1" applyNumberFormat="1" applyFont="1" applyBorder="1">
      <alignment vertical="center"/>
    </xf>
    <xf numFmtId="40" fontId="4" fillId="0" borderId="52" xfId="1" applyNumberFormat="1" applyFont="1" applyBorder="1">
      <alignment vertical="center"/>
    </xf>
    <xf numFmtId="40" fontId="4" fillId="0" borderId="91" xfId="0" applyNumberFormat="1" applyFont="1" applyBorder="1">
      <alignment vertical="center"/>
    </xf>
    <xf numFmtId="40" fontId="4" fillId="0" borderId="61" xfId="0" applyNumberFormat="1" applyFont="1" applyBorder="1">
      <alignment vertical="center"/>
    </xf>
    <xf numFmtId="40" fontId="4" fillId="0" borderId="94" xfId="0" applyNumberFormat="1" applyFont="1" applyBorder="1">
      <alignment vertical="center"/>
    </xf>
    <xf numFmtId="40" fontId="4" fillId="0" borderId="86" xfId="0" applyNumberFormat="1" applyFont="1" applyBorder="1">
      <alignment vertical="center"/>
    </xf>
    <xf numFmtId="40" fontId="4" fillId="0" borderId="8" xfId="0" applyNumberFormat="1" applyFont="1" applyBorder="1">
      <alignment vertical="center"/>
    </xf>
    <xf numFmtId="177" fontId="4" fillId="0" borderId="0" xfId="1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 shrinkToFit="1"/>
    </xf>
    <xf numFmtId="0" fontId="4" fillId="0" borderId="112" xfId="0" applyFont="1" applyBorder="1" applyAlignment="1">
      <alignment horizontal="center" vertical="center"/>
    </xf>
    <xf numFmtId="0" fontId="4" fillId="0" borderId="48" xfId="0" applyFont="1" applyBorder="1">
      <alignment vertical="center"/>
    </xf>
    <xf numFmtId="0" fontId="4" fillId="0" borderId="113" xfId="0" applyFont="1" applyBorder="1" applyAlignment="1">
      <alignment horizontal="center" vertical="center"/>
    </xf>
    <xf numFmtId="0" fontId="4" fillId="0" borderId="114" xfId="0" applyFont="1" applyBorder="1" applyAlignment="1">
      <alignment horizontal="center" vertical="center" wrapText="1"/>
    </xf>
    <xf numFmtId="0" fontId="4" fillId="0" borderId="117" xfId="0" applyFont="1" applyBorder="1" applyAlignment="1">
      <alignment horizontal="center" vertical="center" wrapText="1"/>
    </xf>
    <xf numFmtId="0" fontId="4" fillId="0" borderId="119" xfId="0" applyFont="1" applyBorder="1" applyAlignment="1">
      <alignment horizontal="center" vertical="center"/>
    </xf>
    <xf numFmtId="0" fontId="4" fillId="0" borderId="58" xfId="0" applyFont="1" applyBorder="1" applyAlignment="1">
      <alignment horizontal="center" vertical="center"/>
    </xf>
    <xf numFmtId="38" fontId="11" fillId="0" borderId="0" xfId="1" applyFont="1" applyFill="1" applyBorder="1" applyAlignment="1">
      <alignment vertical="center"/>
    </xf>
    <xf numFmtId="0" fontId="4" fillId="0" borderId="3" xfId="0" applyFont="1" applyBorder="1">
      <alignment vertical="center"/>
    </xf>
    <xf numFmtId="0" fontId="4" fillId="0" borderId="118" xfId="0" applyFont="1" applyBorder="1" applyAlignment="1">
      <alignment horizontal="center" vertical="center"/>
    </xf>
    <xf numFmtId="0" fontId="4" fillId="0" borderId="121" xfId="0" applyFont="1" applyBorder="1" applyAlignment="1">
      <alignment horizontal="center" vertical="center"/>
    </xf>
    <xf numFmtId="0" fontId="4" fillId="0" borderId="122" xfId="0" applyFont="1" applyBorder="1" applyAlignment="1">
      <alignment horizontal="center" vertical="center"/>
    </xf>
    <xf numFmtId="40" fontId="4" fillId="0" borderId="120" xfId="1" applyNumberFormat="1" applyFont="1" applyBorder="1">
      <alignment vertical="center"/>
    </xf>
    <xf numFmtId="40" fontId="4" fillId="0" borderId="54" xfId="1" applyNumberFormat="1" applyFont="1" applyBorder="1">
      <alignment vertical="center"/>
    </xf>
    <xf numFmtId="40" fontId="4" fillId="0" borderId="123" xfId="1" applyNumberFormat="1" applyFont="1" applyBorder="1">
      <alignment vertical="center"/>
    </xf>
    <xf numFmtId="38" fontId="4" fillId="0" borderId="3" xfId="1" applyFont="1" applyBorder="1">
      <alignment vertical="center"/>
    </xf>
    <xf numFmtId="38" fontId="4" fillId="0" borderId="1" xfId="1" applyFont="1" applyBorder="1">
      <alignment vertical="center"/>
    </xf>
    <xf numFmtId="38" fontId="4" fillId="0" borderId="121" xfId="1" applyFont="1" applyBorder="1">
      <alignment vertical="center"/>
    </xf>
    <xf numFmtId="0" fontId="14" fillId="0" borderId="0" xfId="0" applyFont="1" applyAlignment="1">
      <alignment horizontal="center" vertical="center" textRotation="255" wrapText="1"/>
    </xf>
    <xf numFmtId="0" fontId="14" fillId="0" borderId="42" xfId="0" applyFont="1" applyBorder="1" applyAlignment="1">
      <alignment vertical="center" textRotation="255" wrapText="1"/>
    </xf>
    <xf numFmtId="179" fontId="6" fillId="0" borderId="0" xfId="0" applyNumberFormat="1" applyFont="1" applyAlignment="1">
      <alignment horizontal="center" vertical="center"/>
    </xf>
    <xf numFmtId="38" fontId="6" fillId="0" borderId="0" xfId="0" applyNumberFormat="1" applyFont="1">
      <alignment vertical="center"/>
    </xf>
    <xf numFmtId="0" fontId="6" fillId="0" borderId="0" xfId="0" applyFont="1">
      <alignment vertical="center"/>
    </xf>
    <xf numFmtId="38" fontId="4" fillId="5" borderId="70" xfId="1" applyFont="1" applyFill="1" applyBorder="1">
      <alignment vertical="center"/>
    </xf>
    <xf numFmtId="0" fontId="13" fillId="0" borderId="6" xfId="0" applyFont="1" applyBorder="1" applyAlignment="1">
      <alignment horizontal="center" vertical="center" wrapText="1"/>
    </xf>
    <xf numFmtId="38" fontId="4" fillId="0" borderId="7" xfId="1" applyFont="1" applyBorder="1" applyAlignment="1">
      <alignment horizontal="right" vertical="center"/>
    </xf>
    <xf numFmtId="38" fontId="4" fillId="0" borderId="71" xfId="1" applyFont="1" applyFill="1" applyBorder="1" applyAlignment="1">
      <alignment horizontal="center" vertical="center"/>
    </xf>
    <xf numFmtId="0" fontId="6" fillId="0" borderId="21" xfId="0" applyFont="1" applyBorder="1" applyAlignment="1">
      <alignment vertical="center" textRotation="255"/>
    </xf>
    <xf numFmtId="0" fontId="4" fillId="0" borderId="118" xfId="0" applyFont="1" applyBorder="1">
      <alignment vertical="center"/>
    </xf>
    <xf numFmtId="0" fontId="4" fillId="0" borderId="122" xfId="0" applyFont="1" applyBorder="1">
      <alignment vertical="center"/>
    </xf>
    <xf numFmtId="38" fontId="6" fillId="0" borderId="23" xfId="1" applyFont="1" applyBorder="1" applyAlignment="1">
      <alignment horizontal="right" vertical="center"/>
    </xf>
    <xf numFmtId="40" fontId="6" fillId="4" borderId="23" xfId="1" applyNumberFormat="1" applyFont="1" applyFill="1" applyBorder="1">
      <alignment vertical="center"/>
    </xf>
    <xf numFmtId="0" fontId="4" fillId="0" borderId="58" xfId="0" applyFont="1" applyBorder="1">
      <alignment vertical="center"/>
    </xf>
    <xf numFmtId="0" fontId="4" fillId="0" borderId="1" xfId="0" applyFont="1" applyBorder="1">
      <alignment vertical="center"/>
    </xf>
    <xf numFmtId="40" fontId="4" fillId="0" borderId="61" xfId="1" applyNumberFormat="1" applyFont="1" applyBorder="1">
      <alignment vertical="center"/>
    </xf>
    <xf numFmtId="177" fontId="15" fillId="0" borderId="22" xfId="1" applyNumberFormat="1" applyFont="1" applyFill="1" applyBorder="1" applyAlignment="1">
      <alignment horizontal="right" vertical="center"/>
    </xf>
    <xf numFmtId="38" fontId="4" fillId="0" borderId="53" xfId="1" applyFont="1" applyFill="1" applyBorder="1" applyAlignment="1">
      <alignment vertical="center"/>
    </xf>
    <xf numFmtId="38" fontId="4" fillId="0" borderId="50" xfId="1" applyFont="1" applyFill="1" applyBorder="1" applyAlignment="1">
      <alignment vertical="center"/>
    </xf>
    <xf numFmtId="38" fontId="4" fillId="0" borderId="108" xfId="1" applyFont="1" applyFill="1" applyBorder="1" applyAlignment="1">
      <alignment horizontal="center" vertical="center"/>
    </xf>
    <xf numFmtId="38" fontId="4" fillId="0" borderId="109" xfId="1" applyFont="1" applyFill="1" applyBorder="1" applyAlignment="1">
      <alignment horizontal="center" vertical="center"/>
    </xf>
    <xf numFmtId="40" fontId="4" fillId="0" borderId="0" xfId="0" applyNumberFormat="1" applyFont="1">
      <alignment vertical="center"/>
    </xf>
    <xf numFmtId="38" fontId="3" fillId="0" borderId="0" xfId="1" applyFont="1" applyFill="1" applyBorder="1" applyAlignment="1">
      <alignment horizontal="center" vertical="center"/>
    </xf>
    <xf numFmtId="38" fontId="3" fillId="0" borderId="0" xfId="0" applyNumberFormat="1" applyFont="1">
      <alignment vertical="center"/>
    </xf>
    <xf numFmtId="176" fontId="3" fillId="0" borderId="0" xfId="0" applyNumberFormat="1" applyFont="1" applyAlignment="1">
      <alignment horizontal="center" vertical="center"/>
    </xf>
    <xf numFmtId="38" fontId="3" fillId="0" borderId="0" xfId="1" applyFont="1" applyBorder="1" applyAlignment="1">
      <alignment horizontal="center"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38" fontId="16" fillId="0" borderId="0" xfId="1" applyFont="1" applyFill="1" applyBorder="1" applyAlignment="1">
      <alignment vertical="center"/>
    </xf>
    <xf numFmtId="38" fontId="3" fillId="0" borderId="23" xfId="1" applyFont="1" applyFill="1" applyBorder="1">
      <alignment vertical="center"/>
    </xf>
    <xf numFmtId="40" fontId="3" fillId="0" borderId="23" xfId="1" applyNumberFormat="1" applyFont="1" applyFill="1" applyBorder="1">
      <alignment vertical="center"/>
    </xf>
    <xf numFmtId="38" fontId="4" fillId="0" borderId="0" xfId="1" applyFont="1" applyFill="1" applyAlignment="1">
      <alignment horizontal="center" vertical="center"/>
    </xf>
    <xf numFmtId="177" fontId="4" fillId="0" borderId="0" xfId="1" applyNumberFormat="1" applyFont="1" applyFill="1" applyBorder="1" applyAlignment="1">
      <alignment horizontal="center" vertical="center"/>
    </xf>
    <xf numFmtId="40" fontId="4" fillId="0" borderId="120" xfId="1" applyNumberFormat="1" applyFont="1" applyFill="1" applyBorder="1">
      <alignment vertical="center"/>
    </xf>
    <xf numFmtId="40" fontId="4" fillId="0" borderId="61" xfId="1" applyNumberFormat="1" applyFont="1" applyFill="1" applyBorder="1">
      <alignment vertical="center"/>
    </xf>
    <xf numFmtId="40" fontId="4" fillId="0" borderId="123" xfId="1" applyNumberFormat="1" applyFont="1" applyFill="1" applyBorder="1">
      <alignment vertical="center"/>
    </xf>
    <xf numFmtId="38" fontId="4" fillId="0" borderId="3" xfId="1" applyFont="1" applyFill="1" applyBorder="1">
      <alignment vertical="center"/>
    </xf>
    <xf numFmtId="38" fontId="4" fillId="0" borderId="0" xfId="1" applyFont="1" applyFill="1" applyBorder="1" applyAlignment="1">
      <alignment horizontal="center" vertical="center"/>
    </xf>
    <xf numFmtId="40" fontId="4" fillId="0" borderId="54" xfId="1" applyNumberFormat="1" applyFont="1" applyFill="1" applyBorder="1">
      <alignment vertical="center"/>
    </xf>
    <xf numFmtId="38" fontId="4" fillId="0" borderId="121" xfId="1" applyFont="1" applyFill="1" applyBorder="1">
      <alignment vertical="center"/>
    </xf>
    <xf numFmtId="40" fontId="6" fillId="0" borderId="101" xfId="1" applyNumberFormat="1" applyFont="1" applyFill="1" applyBorder="1" applyAlignment="1">
      <alignment horizontal="center" vertical="center"/>
    </xf>
    <xf numFmtId="38" fontId="4" fillId="0" borderId="23" xfId="1" applyFont="1" applyFill="1" applyBorder="1" applyAlignment="1">
      <alignment vertical="center"/>
    </xf>
    <xf numFmtId="10" fontId="5" fillId="0" borderId="0" xfId="2" applyNumberFormat="1" applyFont="1" applyFill="1" applyBorder="1">
      <alignment vertical="center"/>
    </xf>
    <xf numFmtId="38" fontId="4" fillId="0" borderId="54" xfId="1" applyFont="1" applyFill="1" applyBorder="1">
      <alignment vertical="center"/>
    </xf>
    <xf numFmtId="38" fontId="4" fillId="0" borderId="123" xfId="1" applyFont="1" applyFill="1" applyBorder="1">
      <alignment vertical="center"/>
    </xf>
    <xf numFmtId="38" fontId="3" fillId="0" borderId="0" xfId="1" applyFont="1" applyFill="1" applyBorder="1" applyAlignment="1">
      <alignment vertical="center" wrapText="1"/>
    </xf>
    <xf numFmtId="177" fontId="15" fillId="0" borderId="0" xfId="1" applyNumberFormat="1" applyFont="1" applyFill="1" applyBorder="1" applyAlignment="1">
      <alignment horizontal="right" vertical="center"/>
    </xf>
    <xf numFmtId="40" fontId="6" fillId="0" borderId="42" xfId="1" applyNumberFormat="1" applyFont="1" applyBorder="1" applyAlignment="1">
      <alignment horizontal="center" vertical="center"/>
    </xf>
    <xf numFmtId="38" fontId="3" fillId="2" borderId="23" xfId="1" applyFont="1" applyFill="1" applyBorder="1">
      <alignment vertical="center"/>
    </xf>
    <xf numFmtId="38" fontId="4" fillId="0" borderId="127" xfId="1" applyFont="1" applyFill="1" applyBorder="1">
      <alignment vertical="center"/>
    </xf>
    <xf numFmtId="40" fontId="4" fillId="0" borderId="126" xfId="1" applyNumberFormat="1" applyFont="1" applyBorder="1">
      <alignment vertical="center"/>
    </xf>
    <xf numFmtId="0" fontId="4" fillId="0" borderId="128" xfId="0" applyFont="1" applyBorder="1" applyAlignment="1">
      <alignment horizontal="left" vertical="center"/>
    </xf>
    <xf numFmtId="0" fontId="4" fillId="0" borderId="38" xfId="0" quotePrefix="1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40" fontId="4" fillId="0" borderId="39" xfId="1" applyNumberFormat="1" applyFont="1" applyBorder="1">
      <alignment vertical="center"/>
    </xf>
    <xf numFmtId="38" fontId="4" fillId="0" borderId="129" xfId="1" applyFont="1" applyBorder="1" applyAlignment="1">
      <alignment horizontal="center" vertical="center"/>
    </xf>
    <xf numFmtId="38" fontId="4" fillId="0" borderId="38" xfId="1" applyFont="1" applyFill="1" applyBorder="1" applyAlignment="1">
      <alignment vertical="center"/>
    </xf>
    <xf numFmtId="2" fontId="4" fillId="0" borderId="38" xfId="0" applyNumberFormat="1" applyFont="1" applyBorder="1">
      <alignment vertical="center"/>
    </xf>
    <xf numFmtId="38" fontId="4" fillId="0" borderId="130" xfId="1" applyFont="1" applyFill="1" applyBorder="1" applyAlignment="1">
      <alignment horizontal="center" vertical="center"/>
    </xf>
    <xf numFmtId="40" fontId="7" fillId="0" borderId="39" xfId="1" applyNumberFormat="1" applyFont="1" applyFill="1" applyBorder="1">
      <alignment vertical="center"/>
    </xf>
    <xf numFmtId="0" fontId="4" fillId="0" borderId="131" xfId="0" applyFont="1" applyBorder="1" applyAlignment="1">
      <alignment horizontal="left" vertical="center"/>
    </xf>
    <xf numFmtId="0" fontId="4" fillId="0" borderId="132" xfId="0" quotePrefix="1" applyFont="1" applyBorder="1" applyAlignment="1">
      <alignment horizontal="center" vertical="center"/>
    </xf>
    <xf numFmtId="38" fontId="4" fillId="0" borderId="58" xfId="1" applyFont="1" applyFill="1" applyBorder="1" applyAlignment="1">
      <alignment vertical="center"/>
    </xf>
    <xf numFmtId="0" fontId="4" fillId="0" borderId="133" xfId="0" applyFont="1" applyBorder="1" applyAlignment="1">
      <alignment horizontal="left" vertical="center"/>
    </xf>
    <xf numFmtId="0" fontId="4" fillId="0" borderId="92" xfId="0" applyFont="1" applyBorder="1" applyAlignment="1">
      <alignment horizontal="center" vertical="center"/>
    </xf>
    <xf numFmtId="0" fontId="4" fillId="0" borderId="134" xfId="0" quotePrefix="1" applyFont="1" applyBorder="1" applyAlignment="1">
      <alignment horizontal="center" vertical="center"/>
    </xf>
    <xf numFmtId="38" fontId="4" fillId="0" borderId="92" xfId="1" applyFont="1" applyFill="1" applyBorder="1">
      <alignment vertical="center"/>
    </xf>
    <xf numFmtId="40" fontId="4" fillId="0" borderId="135" xfId="1" applyNumberFormat="1" applyFont="1" applyBorder="1">
      <alignment vertical="center"/>
    </xf>
    <xf numFmtId="38" fontId="4" fillId="0" borderId="133" xfId="1" applyFont="1" applyBorder="1" applyAlignment="1">
      <alignment horizontal="center" vertical="center"/>
    </xf>
    <xf numFmtId="38" fontId="4" fillId="0" borderId="92" xfId="1" applyFont="1" applyFill="1" applyBorder="1" applyAlignment="1">
      <alignment vertical="center"/>
    </xf>
    <xf numFmtId="2" fontId="4" fillId="0" borderId="92" xfId="0" applyNumberFormat="1" applyFont="1" applyBorder="1">
      <alignment vertical="center"/>
    </xf>
    <xf numFmtId="38" fontId="4" fillId="0" borderId="136" xfId="1" applyFont="1" applyFill="1" applyBorder="1" applyAlignment="1">
      <alignment horizontal="center" vertical="center"/>
    </xf>
    <xf numFmtId="40" fontId="7" fillId="0" borderId="135" xfId="1" applyNumberFormat="1" applyFont="1" applyFill="1" applyBorder="1">
      <alignment vertical="center"/>
    </xf>
    <xf numFmtId="0" fontId="4" fillId="0" borderId="129" xfId="0" applyFont="1" applyBorder="1" applyAlignment="1">
      <alignment horizontal="left" vertical="center" wrapText="1"/>
    </xf>
    <xf numFmtId="0" fontId="4" fillId="0" borderId="137" xfId="0" applyFont="1" applyBorder="1" applyAlignment="1">
      <alignment horizontal="left" vertical="center" wrapText="1"/>
    </xf>
    <xf numFmtId="38" fontId="4" fillId="0" borderId="58" xfId="1" applyFont="1" applyFill="1" applyBorder="1" applyAlignment="1">
      <alignment horizontal="center" vertical="center"/>
    </xf>
    <xf numFmtId="0" fontId="4" fillId="0" borderId="138" xfId="0" applyFont="1" applyBorder="1" applyAlignment="1">
      <alignment horizontal="left" vertical="center" wrapText="1"/>
    </xf>
    <xf numFmtId="0" fontId="4" fillId="0" borderId="93" xfId="0" applyFont="1" applyBorder="1" applyAlignment="1">
      <alignment horizontal="center" vertical="center" wrapText="1"/>
    </xf>
    <xf numFmtId="38" fontId="4" fillId="0" borderId="93" xfId="1" applyFont="1" applyFill="1" applyBorder="1" applyAlignment="1">
      <alignment vertical="center"/>
    </xf>
    <xf numFmtId="38" fontId="4" fillId="0" borderId="93" xfId="1" applyFont="1" applyFill="1" applyBorder="1" applyAlignment="1">
      <alignment horizontal="center" vertical="center"/>
    </xf>
    <xf numFmtId="0" fontId="4" fillId="0" borderId="111" xfId="0" applyFont="1" applyBorder="1" applyAlignment="1">
      <alignment horizontal="center" vertical="center"/>
    </xf>
    <xf numFmtId="38" fontId="4" fillId="0" borderId="139" xfId="1" applyFont="1" applyFill="1" applyBorder="1">
      <alignment vertical="center"/>
    </xf>
    <xf numFmtId="0" fontId="4" fillId="0" borderId="140" xfId="0" applyFont="1" applyBorder="1" applyAlignment="1">
      <alignment horizontal="center" vertical="center"/>
    </xf>
    <xf numFmtId="38" fontId="4" fillId="0" borderId="130" xfId="1" applyFont="1" applyFill="1" applyBorder="1" applyAlignment="1">
      <alignment horizontal="right" vertical="center"/>
    </xf>
    <xf numFmtId="40" fontId="4" fillId="0" borderId="38" xfId="0" applyNumberFormat="1" applyFont="1" applyBorder="1">
      <alignment vertical="center"/>
    </xf>
    <xf numFmtId="0" fontId="4" fillId="0" borderId="98" xfId="0" applyFont="1" applyBorder="1" applyAlignment="1">
      <alignment horizontal="center" vertical="center"/>
    </xf>
    <xf numFmtId="38" fontId="4" fillId="0" borderId="141" xfId="1" applyFont="1" applyFill="1" applyBorder="1">
      <alignment vertical="center"/>
    </xf>
    <xf numFmtId="0" fontId="4" fillId="0" borderId="142" xfId="0" applyFont="1" applyBorder="1" applyAlignment="1">
      <alignment horizontal="center" vertical="center"/>
    </xf>
    <xf numFmtId="38" fontId="4" fillId="0" borderId="131" xfId="1" applyFont="1" applyBorder="1" applyAlignment="1">
      <alignment horizontal="center" vertical="center"/>
    </xf>
    <xf numFmtId="38" fontId="4" fillId="0" borderId="142" xfId="1" applyFont="1" applyFill="1" applyBorder="1">
      <alignment vertical="center"/>
    </xf>
    <xf numFmtId="0" fontId="4" fillId="0" borderId="138" xfId="0" applyFont="1" applyBorder="1" applyAlignment="1">
      <alignment horizontal="left" vertical="center"/>
    </xf>
    <xf numFmtId="0" fontId="4" fillId="0" borderId="93" xfId="0" applyFont="1" applyBorder="1" applyAlignment="1">
      <alignment horizontal="center" vertical="center"/>
    </xf>
    <xf numFmtId="0" fontId="4" fillId="0" borderId="99" xfId="0" applyFont="1" applyBorder="1" applyAlignment="1">
      <alignment horizontal="center" vertical="center"/>
    </xf>
    <xf numFmtId="38" fontId="4" fillId="0" borderId="143" xfId="1" applyFont="1" applyFill="1" applyBorder="1">
      <alignment vertical="center"/>
    </xf>
    <xf numFmtId="0" fontId="4" fillId="0" borderId="144" xfId="0" applyFont="1" applyBorder="1" applyAlignment="1">
      <alignment horizontal="center" vertical="center"/>
    </xf>
    <xf numFmtId="2" fontId="4" fillId="0" borderId="94" xfId="0" applyNumberFormat="1" applyFont="1" applyBorder="1">
      <alignment vertical="center"/>
    </xf>
    <xf numFmtId="38" fontId="4" fillId="0" borderId="138" xfId="1" applyFont="1" applyBorder="1" applyAlignment="1">
      <alignment horizontal="center" vertical="center"/>
    </xf>
    <xf numFmtId="38" fontId="4" fillId="0" borderId="136" xfId="1" applyFont="1" applyFill="1" applyBorder="1" applyAlignment="1">
      <alignment horizontal="right" vertical="center"/>
    </xf>
    <xf numFmtId="38" fontId="4" fillId="0" borderId="144" xfId="1" applyFont="1" applyFill="1" applyBorder="1">
      <alignment vertical="center"/>
    </xf>
    <xf numFmtId="40" fontId="4" fillId="0" borderId="92" xfId="0" applyNumberFormat="1" applyFont="1" applyBorder="1">
      <alignment vertical="center"/>
    </xf>
    <xf numFmtId="0" fontId="4" fillId="0" borderId="145" xfId="0" applyFont="1" applyBorder="1" applyAlignment="1">
      <alignment horizontal="left" vertical="center"/>
    </xf>
    <xf numFmtId="0" fontId="4" fillId="0" borderId="146" xfId="0" applyFont="1" applyBorder="1" applyAlignment="1">
      <alignment horizontal="center" vertical="center"/>
    </xf>
    <xf numFmtId="38" fontId="4" fillId="0" borderId="145" xfId="1" applyFont="1" applyBorder="1" applyAlignment="1">
      <alignment horizontal="center" vertical="center"/>
    </xf>
    <xf numFmtId="38" fontId="4" fillId="0" borderId="147" xfId="1" applyFont="1" applyFill="1" applyBorder="1">
      <alignment vertical="center"/>
    </xf>
    <xf numFmtId="0" fontId="4" fillId="0" borderId="148" xfId="0" applyFont="1" applyBorder="1" applyAlignment="1">
      <alignment horizontal="center" vertical="center"/>
    </xf>
    <xf numFmtId="38" fontId="4" fillId="0" borderId="95" xfId="1" applyFont="1" applyFill="1" applyBorder="1">
      <alignment vertical="center"/>
    </xf>
    <xf numFmtId="38" fontId="4" fillId="0" borderId="148" xfId="1" applyFont="1" applyFill="1" applyBorder="1">
      <alignment vertical="center"/>
    </xf>
    <xf numFmtId="38" fontId="4" fillId="0" borderId="149" xfId="1" applyFont="1" applyFill="1" applyBorder="1" applyAlignment="1">
      <alignment horizontal="center" vertical="center"/>
    </xf>
    <xf numFmtId="0" fontId="4" fillId="0" borderId="98" xfId="0" applyFont="1" applyBorder="1" applyAlignment="1">
      <alignment horizontal="center" vertical="center" wrapText="1"/>
    </xf>
    <xf numFmtId="0" fontId="4" fillId="0" borderId="99" xfId="0" applyFont="1" applyBorder="1" applyAlignment="1">
      <alignment horizontal="center" vertical="center" wrapText="1"/>
    </xf>
    <xf numFmtId="38" fontId="4" fillId="0" borderId="144" xfId="1" applyFont="1" applyFill="1" applyBorder="1" applyAlignment="1">
      <alignment horizontal="center" vertical="center"/>
    </xf>
    <xf numFmtId="2" fontId="6" fillId="0" borderId="0" xfId="0" applyNumberFormat="1" applyFont="1">
      <alignment vertical="center"/>
    </xf>
    <xf numFmtId="2" fontId="3" fillId="3" borderId="23" xfId="0" applyNumberFormat="1" applyFont="1" applyFill="1" applyBorder="1">
      <alignment vertical="center"/>
    </xf>
    <xf numFmtId="40" fontId="3" fillId="3" borderId="23" xfId="1" applyNumberFormat="1" applyFont="1" applyFill="1" applyBorder="1">
      <alignment vertical="center"/>
    </xf>
    <xf numFmtId="10" fontId="3" fillId="3" borderId="23" xfId="2" applyNumberFormat="1" applyFont="1" applyFill="1" applyBorder="1">
      <alignment vertical="center"/>
    </xf>
    <xf numFmtId="10" fontId="3" fillId="0" borderId="0" xfId="2" applyNumberFormat="1" applyFont="1" applyFill="1" applyBorder="1">
      <alignment vertical="center"/>
    </xf>
    <xf numFmtId="40" fontId="4" fillId="2" borderId="22" xfId="0" applyNumberFormat="1" applyFont="1" applyFill="1" applyBorder="1">
      <alignment vertical="center"/>
    </xf>
    <xf numFmtId="40" fontId="6" fillId="2" borderId="7" xfId="1" applyNumberFormat="1" applyFont="1" applyFill="1" applyBorder="1">
      <alignment vertical="center"/>
    </xf>
    <xf numFmtId="0" fontId="18" fillId="0" borderId="0" xfId="0" applyFont="1" applyAlignment="1">
      <alignment horizontal="center" vertical="center"/>
    </xf>
    <xf numFmtId="0" fontId="18" fillId="0" borderId="0" xfId="0" applyFont="1">
      <alignment vertical="center"/>
    </xf>
    <xf numFmtId="0" fontId="18" fillId="6" borderId="0" xfId="0" applyFont="1" applyFill="1" applyAlignment="1">
      <alignment horizontal="center" vertical="center"/>
    </xf>
    <xf numFmtId="0" fontId="18" fillId="6" borderId="0" xfId="0" applyFont="1" applyFill="1">
      <alignment vertical="center"/>
    </xf>
    <xf numFmtId="0" fontId="19" fillId="6" borderId="0" xfId="0" applyFont="1" applyFill="1" applyAlignment="1">
      <alignment horizontal="center" vertical="center"/>
    </xf>
    <xf numFmtId="177" fontId="18" fillId="6" borderId="0" xfId="1" applyNumberFormat="1" applyFont="1" applyFill="1" applyBorder="1" applyAlignment="1">
      <alignment horizontal="center" vertical="center"/>
    </xf>
    <xf numFmtId="0" fontId="8" fillId="6" borderId="0" xfId="0" applyFont="1" applyFill="1">
      <alignment vertical="center"/>
    </xf>
    <xf numFmtId="38" fontId="21" fillId="6" borderId="0" xfId="1" applyFont="1" applyFill="1" applyBorder="1" applyAlignment="1">
      <alignment vertical="center"/>
    </xf>
    <xf numFmtId="10" fontId="20" fillId="6" borderId="0" xfId="2" applyNumberFormat="1" applyFont="1" applyFill="1" applyBorder="1">
      <alignment vertical="center"/>
    </xf>
    <xf numFmtId="0" fontId="18" fillId="6" borderId="0" xfId="0" applyFont="1" applyFill="1" applyAlignment="1">
      <alignment horizontal="center" vertical="center" wrapText="1"/>
    </xf>
    <xf numFmtId="0" fontId="18" fillId="6" borderId="0" xfId="0" applyFont="1" applyFill="1" applyAlignment="1">
      <alignment vertical="center" wrapText="1"/>
    </xf>
    <xf numFmtId="0" fontId="8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38" fontId="7" fillId="6" borderId="0" xfId="1" applyFont="1" applyFill="1" applyBorder="1" applyAlignment="1">
      <alignment horizontal="center" vertical="center" wrapText="1"/>
    </xf>
    <xf numFmtId="38" fontId="7" fillId="6" borderId="0" xfId="1" applyFont="1" applyFill="1" applyBorder="1">
      <alignment vertical="center"/>
    </xf>
    <xf numFmtId="38" fontId="7" fillId="6" borderId="0" xfId="1" applyFont="1" applyFill="1" applyBorder="1" applyAlignment="1">
      <alignment horizontal="right" vertical="center"/>
    </xf>
    <xf numFmtId="38" fontId="7" fillId="6" borderId="0" xfId="1" applyFont="1" applyFill="1" applyBorder="1" applyAlignment="1">
      <alignment vertical="center" wrapText="1"/>
    </xf>
    <xf numFmtId="177" fontId="7" fillId="6" borderId="0" xfId="1" applyNumberFormat="1" applyFont="1" applyFill="1" applyBorder="1">
      <alignment vertical="center"/>
    </xf>
    <xf numFmtId="38" fontId="7" fillId="0" borderId="0" xfId="1" applyFont="1" applyFill="1" applyBorder="1" applyAlignment="1">
      <alignment horizontal="center" vertical="center" wrapText="1"/>
    </xf>
    <xf numFmtId="38" fontId="7" fillId="0" borderId="0" xfId="1" applyFont="1" applyFill="1" applyBorder="1">
      <alignment vertical="center"/>
    </xf>
    <xf numFmtId="38" fontId="7" fillId="0" borderId="0" xfId="1" applyFont="1" applyBorder="1">
      <alignment vertical="center"/>
    </xf>
    <xf numFmtId="38" fontId="7" fillId="0" borderId="0" xfId="1" applyFont="1" applyBorder="1" applyAlignment="1">
      <alignment horizontal="right" vertical="center"/>
    </xf>
    <xf numFmtId="38" fontId="7" fillId="0" borderId="0" xfId="1" applyFont="1" applyBorder="1" applyAlignment="1">
      <alignment horizontal="center" vertical="center"/>
    </xf>
    <xf numFmtId="177" fontId="7" fillId="0" borderId="0" xfId="1" applyNumberFormat="1" applyFont="1" applyBorder="1">
      <alignment vertical="center"/>
    </xf>
    <xf numFmtId="38" fontId="4" fillId="0" borderId="20" xfId="1" applyFont="1" applyFill="1" applyBorder="1">
      <alignment vertical="center"/>
    </xf>
    <xf numFmtId="38" fontId="4" fillId="0" borderId="120" xfId="1" applyFont="1" applyFill="1" applyBorder="1">
      <alignment vertical="center"/>
    </xf>
    <xf numFmtId="0" fontId="4" fillId="0" borderId="121" xfId="0" applyFont="1" applyBorder="1">
      <alignment vertical="center"/>
    </xf>
    <xf numFmtId="38" fontId="6" fillId="0" borderId="0" xfId="0" applyNumberFormat="1" applyFont="1" applyAlignment="1">
      <alignment horizontal="right" vertical="center"/>
    </xf>
    <xf numFmtId="0" fontId="17" fillId="0" borderId="0" xfId="0" applyFont="1" applyAlignment="1">
      <alignment vertical="center" wrapText="1"/>
    </xf>
    <xf numFmtId="0" fontId="22" fillId="0" borderId="0" xfId="0" applyFont="1" applyAlignment="1">
      <alignment horizontal="center" vertical="top"/>
    </xf>
    <xf numFmtId="177" fontId="6" fillId="0" borderId="112" xfId="1" applyNumberFormat="1" applyFont="1" applyFill="1" applyBorder="1" applyAlignment="1">
      <alignment horizontal="center" vertical="center"/>
    </xf>
    <xf numFmtId="38" fontId="4" fillId="0" borderId="102" xfId="1" applyFont="1" applyFill="1" applyBorder="1" applyAlignment="1">
      <alignment vertical="center"/>
    </xf>
    <xf numFmtId="2" fontId="4" fillId="0" borderId="102" xfId="0" applyNumberFormat="1" applyFont="1" applyBorder="1">
      <alignment vertical="center"/>
    </xf>
    <xf numFmtId="2" fontId="4" fillId="0" borderId="1" xfId="0" applyNumberFormat="1" applyFont="1" applyBorder="1">
      <alignment vertical="center"/>
    </xf>
    <xf numFmtId="38" fontId="4" fillId="0" borderId="63" xfId="1" applyFont="1" applyFill="1" applyBorder="1" applyAlignment="1">
      <alignment vertical="center"/>
    </xf>
    <xf numFmtId="2" fontId="4" fillId="0" borderId="63" xfId="0" applyNumberFormat="1" applyFont="1" applyBorder="1">
      <alignment vertical="center"/>
    </xf>
    <xf numFmtId="10" fontId="5" fillId="3" borderId="23" xfId="2" applyNumberFormat="1" applyFont="1" applyFill="1" applyBorder="1" applyAlignment="1">
      <alignment vertical="center"/>
    </xf>
    <xf numFmtId="38" fontId="18" fillId="0" borderId="0" xfId="1" applyFont="1" applyBorder="1" applyAlignment="1">
      <alignment horizontal="center" vertical="center"/>
    </xf>
    <xf numFmtId="10" fontId="22" fillId="0" borderId="15" xfId="2" applyNumberFormat="1" applyFont="1" applyFill="1" applyBorder="1" applyAlignment="1">
      <alignment horizontal="center" vertical="center"/>
    </xf>
    <xf numFmtId="0" fontId="14" fillId="0" borderId="0" xfId="0" applyFont="1" applyAlignment="1">
      <alignment vertical="center" textRotation="255" wrapText="1"/>
    </xf>
    <xf numFmtId="38" fontId="18" fillId="0" borderId="42" xfId="1" applyFont="1" applyFill="1" applyBorder="1">
      <alignment vertical="center"/>
    </xf>
    <xf numFmtId="0" fontId="4" fillId="0" borderId="125" xfId="0" applyFont="1" applyBorder="1" applyAlignment="1">
      <alignment horizontal="center" vertical="center"/>
    </xf>
    <xf numFmtId="0" fontId="4" fillId="0" borderId="124" xfId="0" applyFont="1" applyBorder="1" applyAlignment="1">
      <alignment horizontal="center" vertical="center"/>
    </xf>
    <xf numFmtId="0" fontId="4" fillId="0" borderId="115" xfId="0" applyFont="1" applyBorder="1" applyAlignment="1">
      <alignment horizontal="center" vertical="center" wrapText="1"/>
    </xf>
    <xf numFmtId="0" fontId="4" fillId="0" borderId="116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10" fontId="5" fillId="3" borderId="12" xfId="2" applyNumberFormat="1" applyFont="1" applyFill="1" applyBorder="1" applyAlignment="1">
      <alignment horizontal="right" vertical="center"/>
    </xf>
    <xf numFmtId="10" fontId="5" fillId="3" borderId="14" xfId="2" applyNumberFormat="1" applyFont="1" applyFill="1" applyBorder="1" applyAlignment="1">
      <alignment horizontal="right" vertical="center"/>
    </xf>
    <xf numFmtId="177" fontId="4" fillId="0" borderId="0" xfId="1" applyNumberFormat="1" applyFont="1" applyBorder="1" applyAlignment="1">
      <alignment horizontal="center" vertical="center"/>
    </xf>
    <xf numFmtId="0" fontId="4" fillId="0" borderId="115" xfId="0" applyFont="1" applyBorder="1" applyAlignment="1">
      <alignment horizontal="center" vertical="center"/>
    </xf>
    <xf numFmtId="0" fontId="4" fillId="0" borderId="116" xfId="0" applyFont="1" applyBorder="1" applyAlignment="1">
      <alignment horizontal="center" vertical="center"/>
    </xf>
    <xf numFmtId="0" fontId="4" fillId="0" borderId="96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57" xfId="0" applyFont="1" applyBorder="1" applyAlignment="1">
      <alignment horizontal="center" vertical="center"/>
    </xf>
    <xf numFmtId="0" fontId="4" fillId="0" borderId="55" xfId="0" applyFont="1" applyBorder="1" applyAlignment="1">
      <alignment horizontal="center" vertical="center"/>
    </xf>
    <xf numFmtId="0" fontId="4" fillId="0" borderId="113" xfId="0" applyFont="1" applyBorder="1" applyAlignment="1">
      <alignment horizontal="center" vertical="center"/>
    </xf>
    <xf numFmtId="2" fontId="3" fillId="3" borderId="12" xfId="0" applyNumberFormat="1" applyFont="1" applyFill="1" applyBorder="1" applyAlignment="1">
      <alignment horizontal="right" vertical="center"/>
    </xf>
    <xf numFmtId="0" fontId="3" fillId="3" borderId="14" xfId="0" applyFont="1" applyFill="1" applyBorder="1" applyAlignment="1">
      <alignment horizontal="right" vertical="center"/>
    </xf>
    <xf numFmtId="38" fontId="4" fillId="0" borderId="53" xfId="1" applyFont="1" applyFill="1" applyBorder="1" applyAlignment="1">
      <alignment vertical="center"/>
    </xf>
    <xf numFmtId="38" fontId="4" fillId="0" borderId="50" xfId="1" applyFont="1" applyFill="1" applyBorder="1" applyAlignment="1">
      <alignment vertical="center"/>
    </xf>
    <xf numFmtId="38" fontId="3" fillId="0" borderId="0" xfId="1" applyFont="1" applyFill="1" applyBorder="1" applyAlignment="1">
      <alignment horizontal="center" vertical="center" wrapText="1"/>
    </xf>
    <xf numFmtId="38" fontId="3" fillId="0" borderId="42" xfId="1" applyFont="1" applyFill="1" applyBorder="1" applyAlignment="1">
      <alignment horizontal="center" vertical="center" wrapText="1"/>
    </xf>
    <xf numFmtId="38" fontId="4" fillId="0" borderId="0" xfId="0" applyNumberFormat="1" applyFont="1" applyAlignment="1">
      <alignment horizontal="center" vertical="center" wrapText="1"/>
    </xf>
    <xf numFmtId="38" fontId="4" fillId="0" borderId="4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4" fillId="0" borderId="82" xfId="0" applyFont="1" applyBorder="1" applyAlignment="1">
      <alignment horizontal="center" vertical="center"/>
    </xf>
    <xf numFmtId="0" fontId="4" fillId="0" borderId="83" xfId="0" applyFont="1" applyBorder="1" applyAlignment="1">
      <alignment horizontal="center" vertical="center"/>
    </xf>
    <xf numFmtId="38" fontId="4" fillId="0" borderId="53" xfId="1" applyFont="1" applyFill="1" applyBorder="1" applyAlignment="1">
      <alignment horizontal="right" vertical="center"/>
    </xf>
    <xf numFmtId="38" fontId="4" fillId="0" borderId="50" xfId="1" applyFont="1" applyFill="1" applyBorder="1" applyAlignment="1">
      <alignment horizontal="right" vertical="center"/>
    </xf>
    <xf numFmtId="38" fontId="4" fillId="0" borderId="103" xfId="1" applyFont="1" applyFill="1" applyBorder="1" applyAlignment="1">
      <alignment horizontal="right" vertical="center"/>
    </xf>
    <xf numFmtId="38" fontId="4" fillId="0" borderId="104" xfId="1" applyFont="1" applyFill="1" applyBorder="1" applyAlignment="1">
      <alignment horizontal="right" vertical="center"/>
    </xf>
    <xf numFmtId="0" fontId="6" fillId="0" borderId="12" xfId="0" applyFont="1" applyBorder="1" applyAlignment="1">
      <alignment horizontal="center" vertical="center" textRotation="255"/>
    </xf>
    <xf numFmtId="0" fontId="6" fillId="0" borderId="13" xfId="0" applyFont="1" applyBorder="1" applyAlignment="1">
      <alignment horizontal="center" vertical="center" textRotation="255"/>
    </xf>
    <xf numFmtId="0" fontId="6" fillId="0" borderId="14" xfId="0" applyFont="1" applyBorder="1" applyAlignment="1">
      <alignment horizontal="center" vertical="center" textRotation="255"/>
    </xf>
    <xf numFmtId="0" fontId="4" fillId="0" borderId="79" xfId="0" applyFont="1" applyBorder="1" applyAlignment="1">
      <alignment horizontal="center" vertical="center"/>
    </xf>
    <xf numFmtId="0" fontId="4" fillId="0" borderId="80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 textRotation="255" wrapText="1"/>
    </xf>
    <xf numFmtId="0" fontId="12" fillId="0" borderId="13" xfId="0" applyFont="1" applyBorder="1" applyAlignment="1">
      <alignment horizontal="center" vertical="center" textRotation="255" wrapText="1"/>
    </xf>
    <xf numFmtId="0" fontId="12" fillId="0" borderId="14" xfId="0" applyFont="1" applyBorder="1" applyAlignment="1">
      <alignment horizontal="center" vertical="center" textRotation="255" wrapText="1"/>
    </xf>
    <xf numFmtId="0" fontId="4" fillId="0" borderId="79" xfId="0" applyFont="1" applyBorder="1" applyAlignment="1">
      <alignment horizontal="center" vertical="center" wrapText="1"/>
    </xf>
    <xf numFmtId="0" fontId="4" fillId="0" borderId="80" xfId="0" applyFont="1" applyBorder="1" applyAlignment="1">
      <alignment horizontal="center" vertical="center" wrapText="1"/>
    </xf>
    <xf numFmtId="38" fontId="4" fillId="0" borderId="100" xfId="1" applyFont="1" applyFill="1" applyBorder="1" applyAlignment="1">
      <alignment horizontal="center" vertical="center"/>
    </xf>
    <xf numFmtId="38" fontId="4" fillId="0" borderId="97" xfId="1" applyFont="1" applyFill="1" applyBorder="1" applyAlignment="1">
      <alignment horizontal="center" vertical="center"/>
    </xf>
    <xf numFmtId="38" fontId="4" fillId="0" borderId="109" xfId="1" applyFont="1" applyFill="1" applyBorder="1" applyAlignment="1">
      <alignment horizontal="center" vertical="center"/>
    </xf>
    <xf numFmtId="38" fontId="4" fillId="0" borderId="98" xfId="1" applyFont="1" applyFill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38" fontId="4" fillId="0" borderId="108" xfId="1" applyFont="1" applyFill="1" applyBorder="1" applyAlignment="1">
      <alignment horizontal="center" vertical="center"/>
    </xf>
    <xf numFmtId="38" fontId="4" fillId="0" borderId="99" xfId="1" applyFont="1" applyFill="1" applyBorder="1" applyAlignment="1">
      <alignment horizontal="center" vertical="center"/>
    </xf>
    <xf numFmtId="0" fontId="6" fillId="0" borderId="82" xfId="0" applyFont="1" applyBorder="1" applyAlignment="1">
      <alignment horizontal="center" vertical="center"/>
    </xf>
    <xf numFmtId="0" fontId="6" fillId="0" borderId="83" xfId="0" applyFont="1" applyBorder="1" applyAlignment="1">
      <alignment horizontal="center" vertical="center"/>
    </xf>
    <xf numFmtId="38" fontId="4" fillId="0" borderId="108" xfId="1" applyFont="1" applyFill="1" applyBorder="1" applyAlignment="1">
      <alignment vertical="center"/>
    </xf>
    <xf numFmtId="38" fontId="4" fillId="0" borderId="99" xfId="1" applyFont="1" applyFill="1" applyBorder="1" applyAlignment="1">
      <alignment vertical="center"/>
    </xf>
    <xf numFmtId="0" fontId="6" fillId="0" borderId="0" xfId="0" applyFont="1" applyAlignment="1">
      <alignment horizontal="center"/>
    </xf>
    <xf numFmtId="0" fontId="4" fillId="0" borderId="103" xfId="0" applyFont="1" applyBorder="1" applyAlignment="1">
      <alignment horizontal="center" vertical="center"/>
    </xf>
    <xf numFmtId="0" fontId="4" fillId="0" borderId="104" xfId="0" applyFont="1" applyBorder="1" applyAlignment="1">
      <alignment horizontal="center" vertical="center"/>
    </xf>
    <xf numFmtId="38" fontId="4" fillId="0" borderId="109" xfId="1" applyFont="1" applyFill="1" applyBorder="1" applyAlignment="1">
      <alignment vertical="center"/>
    </xf>
    <xf numFmtId="38" fontId="4" fillId="0" borderId="98" xfId="1" applyFont="1" applyFill="1" applyBorder="1" applyAlignment="1">
      <alignment vertical="center"/>
    </xf>
    <xf numFmtId="38" fontId="4" fillId="0" borderId="100" xfId="1" applyFont="1" applyFill="1" applyBorder="1" applyAlignment="1">
      <alignment vertical="center"/>
    </xf>
    <xf numFmtId="38" fontId="4" fillId="0" borderId="97" xfId="1" applyFont="1" applyFill="1" applyBorder="1" applyAlignment="1">
      <alignment vertical="center"/>
    </xf>
    <xf numFmtId="38" fontId="4" fillId="0" borderId="110" xfId="1" applyFont="1" applyFill="1" applyBorder="1" applyAlignment="1">
      <alignment horizontal="right" vertical="center"/>
    </xf>
    <xf numFmtId="38" fontId="4" fillId="0" borderId="111" xfId="1" applyFont="1" applyFill="1" applyBorder="1" applyAlignment="1">
      <alignment horizontal="right" vertical="center"/>
    </xf>
    <xf numFmtId="38" fontId="4" fillId="0" borderId="109" xfId="1" applyFont="1" applyFill="1" applyBorder="1" applyAlignment="1">
      <alignment horizontal="right" vertical="center"/>
    </xf>
    <xf numFmtId="38" fontId="4" fillId="0" borderId="98" xfId="1" applyFont="1" applyFill="1" applyBorder="1" applyAlignment="1">
      <alignment horizontal="right" vertical="center"/>
    </xf>
    <xf numFmtId="38" fontId="4" fillId="0" borderId="108" xfId="1" applyFont="1" applyFill="1" applyBorder="1" applyAlignment="1">
      <alignment horizontal="right" vertical="center"/>
    </xf>
    <xf numFmtId="38" fontId="4" fillId="0" borderId="99" xfId="1" applyFont="1" applyFill="1" applyBorder="1" applyAlignment="1">
      <alignment horizontal="right" vertical="center"/>
    </xf>
    <xf numFmtId="38" fontId="4" fillId="0" borderId="110" xfId="1" applyFont="1" applyFill="1" applyBorder="1" applyAlignment="1">
      <alignment vertical="center"/>
    </xf>
    <xf numFmtId="38" fontId="4" fillId="0" borderId="111" xfId="1" applyFont="1" applyFill="1" applyBorder="1" applyAlignment="1">
      <alignment vertical="center"/>
    </xf>
    <xf numFmtId="0" fontId="13" fillId="0" borderId="6" xfId="0" applyFont="1" applyBorder="1" applyAlignment="1">
      <alignment horizontal="center" vertical="center" wrapText="1"/>
    </xf>
    <xf numFmtId="0" fontId="13" fillId="0" borderId="2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12" fillId="0" borderId="76" xfId="0" applyFont="1" applyBorder="1" applyAlignment="1">
      <alignment horizontal="center" vertical="center" textRotation="255" wrapText="1"/>
    </xf>
    <xf numFmtId="0" fontId="12" fillId="0" borderId="41" xfId="0" applyFont="1" applyBorder="1" applyAlignment="1">
      <alignment horizontal="center" vertical="center" textRotation="255" wrapText="1"/>
    </xf>
    <xf numFmtId="0" fontId="12" fillId="0" borderId="77" xfId="0" applyFont="1" applyBorder="1" applyAlignment="1">
      <alignment horizontal="center" vertical="center" textRotation="255" wrapText="1"/>
    </xf>
    <xf numFmtId="38" fontId="4" fillId="0" borderId="96" xfId="1" applyFont="1" applyFill="1" applyBorder="1" applyAlignment="1">
      <alignment horizontal="right" vertical="center"/>
    </xf>
    <xf numFmtId="38" fontId="4" fillId="0" borderId="27" xfId="1" applyFont="1" applyFill="1" applyBorder="1" applyAlignment="1">
      <alignment horizontal="right" vertical="center"/>
    </xf>
    <xf numFmtId="38" fontId="4" fillId="0" borderId="96" xfId="1" applyFont="1" applyFill="1" applyBorder="1" applyAlignment="1">
      <alignment vertical="center"/>
    </xf>
    <xf numFmtId="38" fontId="4" fillId="0" borderId="27" xfId="1" applyFont="1" applyFill="1" applyBorder="1" applyAlignment="1">
      <alignment vertical="center"/>
    </xf>
    <xf numFmtId="38" fontId="4" fillId="0" borderId="57" xfId="1" applyFont="1" applyFill="1" applyBorder="1" applyAlignment="1">
      <alignment horizontal="right" vertical="center"/>
    </xf>
    <xf numFmtId="38" fontId="4" fillId="0" borderId="55" xfId="1" applyFont="1" applyFill="1" applyBorder="1" applyAlignment="1">
      <alignment horizontal="right" vertical="center"/>
    </xf>
    <xf numFmtId="38" fontId="4" fillId="0" borderId="57" xfId="1" applyFont="1" applyFill="1" applyBorder="1" applyAlignment="1">
      <alignment vertical="center"/>
    </xf>
    <xf numFmtId="38" fontId="4" fillId="0" borderId="55" xfId="1" applyFont="1" applyFill="1" applyBorder="1" applyAlignment="1">
      <alignment vertical="center"/>
    </xf>
    <xf numFmtId="38" fontId="4" fillId="0" borderId="68" xfId="1" applyFont="1" applyFill="1" applyBorder="1" applyAlignment="1">
      <alignment horizontal="right" vertical="center"/>
    </xf>
    <xf numFmtId="38" fontId="4" fillId="0" borderId="64" xfId="1" applyFont="1" applyFill="1" applyBorder="1" applyAlignment="1">
      <alignment horizontal="right" vertical="center"/>
    </xf>
    <xf numFmtId="38" fontId="4" fillId="0" borderId="68" xfId="1" applyFont="1" applyFill="1" applyBorder="1" applyAlignment="1">
      <alignment vertical="center"/>
    </xf>
    <xf numFmtId="38" fontId="4" fillId="0" borderId="64" xfId="1" applyFont="1" applyFill="1" applyBorder="1" applyAlignment="1">
      <alignment vertical="center"/>
    </xf>
    <xf numFmtId="38" fontId="4" fillId="0" borderId="105" xfId="1" applyFont="1" applyFill="1" applyBorder="1" applyAlignment="1">
      <alignment vertical="center"/>
    </xf>
    <xf numFmtId="38" fontId="4" fillId="0" borderId="106" xfId="1" applyFont="1" applyFill="1" applyBorder="1" applyAlignment="1">
      <alignment vertical="center"/>
    </xf>
    <xf numFmtId="38" fontId="4" fillId="0" borderId="79" xfId="1" applyFont="1" applyFill="1" applyBorder="1" applyAlignment="1">
      <alignment horizontal="center" vertical="center"/>
    </xf>
    <xf numFmtId="38" fontId="4" fillId="0" borderId="80" xfId="1" applyFont="1" applyFill="1" applyBorder="1" applyAlignment="1">
      <alignment horizontal="center" vertical="center"/>
    </xf>
    <xf numFmtId="38" fontId="4" fillId="0" borderId="75" xfId="1" applyFont="1" applyFill="1" applyBorder="1" applyAlignment="1">
      <alignment vertical="center"/>
    </xf>
    <xf numFmtId="38" fontId="4" fillId="0" borderId="107" xfId="1" applyFont="1" applyFill="1" applyBorder="1" applyAlignment="1">
      <alignment vertical="center"/>
    </xf>
    <xf numFmtId="38" fontId="4" fillId="0" borderId="6" xfId="1" applyFont="1" applyBorder="1">
      <alignment vertical="center"/>
    </xf>
    <xf numFmtId="38" fontId="4" fillId="0" borderId="25" xfId="1" applyFont="1" applyBorder="1">
      <alignment vertical="center"/>
    </xf>
    <xf numFmtId="38" fontId="4" fillId="0" borderId="6" xfId="1" applyFont="1" applyBorder="1" applyAlignment="1">
      <alignment horizontal="right" vertical="center"/>
    </xf>
    <xf numFmtId="38" fontId="4" fillId="0" borderId="25" xfId="1" applyFont="1" applyBorder="1" applyAlignment="1">
      <alignment horizontal="right" vertical="center"/>
    </xf>
    <xf numFmtId="38" fontId="4" fillId="0" borderId="6" xfId="1" applyFont="1" applyFill="1" applyBorder="1" applyAlignment="1">
      <alignment horizontal="right" vertical="center"/>
    </xf>
    <xf numFmtId="38" fontId="4" fillId="0" borderId="25" xfId="1" applyFont="1" applyFill="1" applyBorder="1" applyAlignment="1">
      <alignment horizontal="right" vertical="center"/>
    </xf>
    <xf numFmtId="177" fontId="4" fillId="0" borderId="0" xfId="1" applyNumberFormat="1" applyFont="1" applyFill="1" applyBorder="1" applyAlignment="1">
      <alignment horizontal="center" vertical="center"/>
    </xf>
    <xf numFmtId="38" fontId="4" fillId="0" borderId="110" xfId="1" applyFont="1" applyFill="1" applyBorder="1" applyAlignment="1">
      <alignment horizontal="center" vertical="center"/>
    </xf>
    <xf numFmtId="38" fontId="4" fillId="0" borderId="111" xfId="1" applyFont="1" applyFill="1" applyBorder="1" applyAlignment="1">
      <alignment horizontal="center" vertical="center"/>
    </xf>
    <xf numFmtId="0" fontId="6" fillId="0" borderId="112" xfId="0" applyFont="1" applyBorder="1" applyAlignment="1">
      <alignment horizontal="center"/>
    </xf>
    <xf numFmtId="38" fontId="4" fillId="0" borderId="42" xfId="0" applyNumberFormat="1" applyFont="1" applyBorder="1" applyAlignment="1">
      <alignment horizontal="center" vertical="center"/>
    </xf>
    <xf numFmtId="38" fontId="10" fillId="0" borderId="0" xfId="1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178" fontId="5" fillId="0" borderId="0" xfId="2" applyNumberFormat="1" applyFont="1" applyFill="1" applyBorder="1" applyAlignment="1">
      <alignment horizontal="right" vertical="center"/>
    </xf>
    <xf numFmtId="177" fontId="7" fillId="0" borderId="0" xfId="1" applyNumberFormat="1" applyFont="1" applyBorder="1" applyAlignment="1">
      <alignment horizontal="center" vertical="center"/>
    </xf>
    <xf numFmtId="0" fontId="14" fillId="0" borderId="42" xfId="0" applyFont="1" applyBorder="1" applyAlignment="1">
      <alignment horizontal="center" vertical="center" textRotation="255" wrapText="1"/>
    </xf>
    <xf numFmtId="2" fontId="20" fillId="6" borderId="0" xfId="0" applyNumberFormat="1" applyFont="1" applyFill="1" applyAlignment="1">
      <alignment horizontal="right" vertical="center"/>
    </xf>
    <xf numFmtId="0" fontId="20" fillId="6" borderId="0" xfId="0" applyFont="1" applyFill="1" applyAlignment="1">
      <alignment horizontal="right" vertical="center"/>
    </xf>
    <xf numFmtId="10" fontId="21" fillId="6" borderId="0" xfId="2" applyNumberFormat="1" applyFont="1" applyFill="1" applyBorder="1" applyAlignment="1">
      <alignment horizontal="right" vertical="center"/>
    </xf>
    <xf numFmtId="0" fontId="18" fillId="6" borderId="0" xfId="0" applyFont="1" applyFill="1" applyAlignment="1">
      <alignment horizontal="center" vertical="center" wrapText="1"/>
    </xf>
    <xf numFmtId="177" fontId="7" fillId="6" borderId="0" xfId="1" applyNumberFormat="1" applyFont="1" applyFill="1" applyBorder="1" applyAlignment="1">
      <alignment horizontal="center" vertical="center"/>
    </xf>
    <xf numFmtId="38" fontId="4" fillId="0" borderId="0" xfId="0" applyNumberFormat="1" applyFont="1" applyAlignment="1">
      <alignment horizontal="center" vertical="center"/>
    </xf>
    <xf numFmtId="38" fontId="10" fillId="0" borderId="42" xfId="1" applyFont="1" applyFill="1" applyBorder="1" applyAlignment="1">
      <alignment horizontal="center" vertical="center" wrapText="1"/>
    </xf>
    <xf numFmtId="177" fontId="18" fillId="0" borderId="0" xfId="1" applyNumberFormat="1" applyFont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87086</xdr:colOff>
      <xdr:row>1</xdr:row>
      <xdr:rowOff>21772</xdr:rowOff>
    </xdr:from>
    <xdr:to>
      <xdr:col>19</xdr:col>
      <xdr:colOff>1049385</xdr:colOff>
      <xdr:row>3</xdr:row>
      <xdr:rowOff>402771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710EEEB1-17F6-47FA-8F91-A611A75C09A9}"/>
            </a:ext>
          </a:extLst>
        </xdr:cNvPr>
        <xdr:cNvSpPr txBox="1"/>
      </xdr:nvSpPr>
      <xdr:spPr>
        <a:xfrm>
          <a:off x="9405257" y="87086"/>
          <a:ext cx="7482842" cy="108857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/>
            <a:t>　</a:t>
          </a:r>
          <a:r>
            <a:rPr kumimoji="1" lang="en-US" altLang="ja-JP" sz="1100"/>
            <a:t>CO2</a:t>
          </a:r>
          <a:r>
            <a:rPr kumimoji="1" lang="ja-JP" altLang="en-US" sz="1100"/>
            <a:t>排出係数　　　　　　　　発熱量換算係数　　　　　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エネルギー変換　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消費電力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エネルギー変換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/>
            <a:t>電力：</a:t>
          </a:r>
          <a:r>
            <a:rPr kumimoji="1" lang="en-US" altLang="ja-JP" sz="1100"/>
            <a:t>0.579</a:t>
          </a:r>
          <a:r>
            <a:rPr kumimoji="1" lang="ja-JP" altLang="en-US" sz="1100"/>
            <a:t>㎏</a:t>
          </a:r>
          <a:r>
            <a:rPr kumimoji="1" lang="en-US" altLang="ja-JP" sz="1100"/>
            <a:t>-CO2/kW</a:t>
          </a:r>
          <a:r>
            <a:rPr kumimoji="1" lang="ja-JP" altLang="en-US" sz="1100"/>
            <a:t>　　　　都市ガス</a:t>
          </a:r>
          <a:r>
            <a:rPr kumimoji="1" lang="en-US" altLang="ja-JP" sz="1100"/>
            <a:t>: 40.6MJ/m3N</a:t>
          </a:r>
          <a:r>
            <a:rPr kumimoji="0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en-US" sz="1100"/>
            <a:t>　　　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1KW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＝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3.6MJ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en-US" sz="1100"/>
            <a:t>　　　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1KWh=9.97MJ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en-US" sz="1100"/>
            <a:t>　</a:t>
          </a:r>
          <a:endParaRPr kumimoji="1" lang="en-US" altLang="ja-JP" sz="1100"/>
        </a:p>
        <a:p>
          <a:r>
            <a:rPr kumimoji="1" lang="ja-JP" altLang="en-US" sz="1100"/>
            <a:t>都市ガス：</a:t>
          </a:r>
          <a:r>
            <a:rPr kumimoji="1" lang="en-US" altLang="ja-JP" sz="1100"/>
            <a:t>2.23Kg-CO2/m3N</a:t>
          </a:r>
          <a:r>
            <a:rPr kumimoji="1" lang="ja-JP" altLang="en-US" sz="1100"/>
            <a:t>　　</a:t>
          </a:r>
          <a:r>
            <a:rPr kumimoji="1" lang="en-US" altLang="ja-JP" sz="1100"/>
            <a:t>A</a:t>
          </a:r>
          <a:r>
            <a:rPr kumimoji="1" lang="ja-JP" altLang="en-US" sz="1100"/>
            <a:t>重油：</a:t>
          </a:r>
          <a:r>
            <a:rPr kumimoji="1" lang="en-US" altLang="ja-JP" sz="1100"/>
            <a:t>39.1MJ/</a:t>
          </a:r>
          <a:r>
            <a:rPr kumimoji="1" lang="ja-JP" altLang="en-US" sz="1100"/>
            <a:t>Ｌ　　　　　空調機の</a:t>
          </a:r>
          <a:r>
            <a:rPr kumimoji="1" lang="en-US" altLang="ja-JP" sz="1100"/>
            <a:t>COP</a:t>
          </a:r>
          <a:r>
            <a:rPr kumimoji="1" lang="ja-JP" altLang="en-US" sz="1100"/>
            <a:t>：</a:t>
          </a:r>
          <a:r>
            <a:rPr kumimoji="1" lang="en-US" altLang="ja-JP" sz="1100"/>
            <a:t>1.8</a:t>
          </a:r>
          <a:r>
            <a:rPr kumimoji="1" lang="ja-JP" altLang="en-US" sz="1100"/>
            <a:t>　　　　　　　</a:t>
          </a:r>
          <a:endParaRPr kumimoji="1" lang="en-US" altLang="ja-JP" sz="1100"/>
        </a:p>
        <a:p>
          <a:r>
            <a:rPr kumimoji="1" lang="en-US" altLang="ja-JP" sz="1100"/>
            <a:t>A</a:t>
          </a:r>
          <a:r>
            <a:rPr kumimoji="1" lang="ja-JP" altLang="en-US" sz="1100"/>
            <a:t>重油：</a:t>
          </a:r>
          <a:r>
            <a:rPr kumimoji="1" lang="en-US" altLang="ja-JP" sz="1100"/>
            <a:t>2.71Kg-CO2/L</a:t>
          </a:r>
          <a:r>
            <a:rPr kumimoji="1" lang="ja-JP" altLang="en-US" sz="1100"/>
            <a:t>　 　</a:t>
          </a:r>
          <a:r>
            <a:rPr kumimoji="1" lang="ja-JP" altLang="en-US" sz="1100" baseline="0"/>
            <a:t>  </a:t>
          </a:r>
          <a:r>
            <a:rPr kumimoji="1" lang="ja-JP" altLang="en-US" sz="1100"/>
            <a:t>　</a:t>
          </a:r>
        </a:p>
      </xdr:txBody>
    </xdr:sp>
    <xdr:clientData/>
  </xdr:twoCellAnchor>
  <xdr:twoCellAnchor>
    <xdr:from>
      <xdr:col>10</xdr:col>
      <xdr:colOff>32657</xdr:colOff>
      <xdr:row>39</xdr:row>
      <xdr:rowOff>43543</xdr:rowOff>
    </xdr:from>
    <xdr:to>
      <xdr:col>10</xdr:col>
      <xdr:colOff>674914</xdr:colOff>
      <xdr:row>39</xdr:row>
      <xdr:rowOff>413657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2408B2CE-E769-FF3A-4DFF-F924B8A16204}"/>
            </a:ext>
          </a:extLst>
        </xdr:cNvPr>
        <xdr:cNvSpPr/>
      </xdr:nvSpPr>
      <xdr:spPr>
        <a:xfrm>
          <a:off x="8654143" y="9862457"/>
          <a:ext cx="642257" cy="37011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600" b="1">
              <a:solidFill>
                <a:srgbClr val="C00000"/>
              </a:solidFill>
            </a:rPr>
            <a:t>(A)</a:t>
          </a:r>
        </a:p>
        <a:p>
          <a:pPr algn="l"/>
          <a:endParaRPr kumimoji="1" lang="ja-JP" altLang="en-US" sz="1600" b="1">
            <a:solidFill>
              <a:srgbClr val="C00000"/>
            </a:solidFill>
          </a:endParaRPr>
        </a:p>
      </xdr:txBody>
    </xdr:sp>
    <xdr:clientData/>
  </xdr:twoCellAnchor>
  <xdr:twoCellAnchor>
    <xdr:from>
      <xdr:col>10</xdr:col>
      <xdr:colOff>0</xdr:colOff>
      <xdr:row>28</xdr:row>
      <xdr:rowOff>0</xdr:rowOff>
    </xdr:from>
    <xdr:to>
      <xdr:col>10</xdr:col>
      <xdr:colOff>642257</xdr:colOff>
      <xdr:row>28</xdr:row>
      <xdr:rowOff>370114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32153B4B-B2BF-45C1-81B4-10A1B80BA61D}"/>
            </a:ext>
          </a:extLst>
        </xdr:cNvPr>
        <xdr:cNvSpPr/>
      </xdr:nvSpPr>
      <xdr:spPr>
        <a:xfrm>
          <a:off x="8621486" y="7282543"/>
          <a:ext cx="642257" cy="37011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600" b="1">
              <a:solidFill>
                <a:srgbClr val="C00000"/>
              </a:solidFill>
            </a:rPr>
            <a:t>(B)</a:t>
          </a:r>
        </a:p>
        <a:p>
          <a:pPr algn="l"/>
          <a:endParaRPr kumimoji="1" lang="ja-JP" altLang="en-US" sz="1600" b="1">
            <a:solidFill>
              <a:srgbClr val="C00000"/>
            </a:solidFill>
          </a:endParaRPr>
        </a:p>
      </xdr:txBody>
    </xdr:sp>
    <xdr:clientData/>
  </xdr:twoCellAnchor>
  <xdr:twoCellAnchor>
    <xdr:from>
      <xdr:col>18</xdr:col>
      <xdr:colOff>0</xdr:colOff>
      <xdr:row>28</xdr:row>
      <xdr:rowOff>0</xdr:rowOff>
    </xdr:from>
    <xdr:to>
      <xdr:col>19</xdr:col>
      <xdr:colOff>97971</xdr:colOff>
      <xdr:row>28</xdr:row>
      <xdr:rowOff>370114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46149BF7-F357-4B62-BC18-7C2A502A90DA}"/>
            </a:ext>
          </a:extLst>
        </xdr:cNvPr>
        <xdr:cNvSpPr/>
      </xdr:nvSpPr>
      <xdr:spPr>
        <a:xfrm>
          <a:off x="15120257" y="7282543"/>
          <a:ext cx="642257" cy="37011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600" b="1">
              <a:solidFill>
                <a:srgbClr val="C00000"/>
              </a:solidFill>
            </a:rPr>
            <a:t>(C)</a:t>
          </a:r>
        </a:p>
        <a:p>
          <a:pPr algn="l"/>
          <a:endParaRPr kumimoji="1" lang="ja-JP" altLang="en-US" sz="1600" b="1">
            <a:solidFill>
              <a:srgbClr val="C00000"/>
            </a:solidFill>
          </a:endParaRPr>
        </a:p>
      </xdr:txBody>
    </xdr:sp>
    <xdr:clientData/>
  </xdr:twoCellAnchor>
  <xdr:twoCellAnchor>
    <xdr:from>
      <xdr:col>17</xdr:col>
      <xdr:colOff>1110343</xdr:colOff>
      <xdr:row>31</xdr:row>
      <xdr:rowOff>65315</xdr:rowOff>
    </xdr:from>
    <xdr:to>
      <xdr:col>19</xdr:col>
      <xdr:colOff>87086</xdr:colOff>
      <xdr:row>32</xdr:row>
      <xdr:rowOff>195943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66ECF2EB-D86F-4D69-AE49-5149BCE102C1}"/>
            </a:ext>
          </a:extLst>
        </xdr:cNvPr>
        <xdr:cNvSpPr/>
      </xdr:nvSpPr>
      <xdr:spPr>
        <a:xfrm>
          <a:off x="15109372" y="8251372"/>
          <a:ext cx="816428" cy="37011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600" b="1">
              <a:solidFill>
                <a:srgbClr val="C00000"/>
              </a:solidFill>
            </a:rPr>
            <a:t>(D)</a:t>
          </a:r>
        </a:p>
        <a:p>
          <a:pPr algn="l"/>
          <a:endParaRPr kumimoji="1" lang="ja-JP" altLang="en-US" sz="1600" b="1">
            <a:solidFill>
              <a:srgbClr val="C00000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</xdr:colOff>
      <xdr:row>2</xdr:row>
      <xdr:rowOff>32657</xdr:rowOff>
    </xdr:from>
    <xdr:to>
      <xdr:col>19</xdr:col>
      <xdr:colOff>1110345</xdr:colOff>
      <xdr:row>3</xdr:row>
      <xdr:rowOff>402771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B7C3FD54-D2D8-4674-98A9-FD8518FF0907}"/>
            </a:ext>
          </a:extLst>
        </xdr:cNvPr>
        <xdr:cNvSpPr txBox="1"/>
      </xdr:nvSpPr>
      <xdr:spPr>
        <a:xfrm>
          <a:off x="12207242" y="345077"/>
          <a:ext cx="5339443" cy="97971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/>
            <a:t>　</a:t>
          </a:r>
          <a:r>
            <a:rPr kumimoji="1" lang="en-US" altLang="ja-JP" sz="1100"/>
            <a:t>CO2</a:t>
          </a:r>
          <a:r>
            <a:rPr kumimoji="1" lang="ja-JP" altLang="en-US" sz="1100"/>
            <a:t>排出係数　　　　　　　　　発熱量換算係数　　　　　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エネルギー変換　</a:t>
          </a:r>
          <a:endParaRPr kumimoji="1" lang="en-US" altLang="ja-JP" sz="1100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/>
            <a:t>電力：</a:t>
          </a:r>
          <a:r>
            <a:rPr kumimoji="1" lang="en-US" altLang="ja-JP" sz="1100"/>
            <a:t>0.579</a:t>
          </a:r>
          <a:r>
            <a:rPr kumimoji="1" lang="ja-JP" altLang="en-US" sz="1100"/>
            <a:t>㎏</a:t>
          </a:r>
          <a:r>
            <a:rPr kumimoji="1" lang="en-US" altLang="ja-JP" sz="1100"/>
            <a:t>-CO2/kW</a:t>
          </a:r>
          <a:r>
            <a:rPr kumimoji="1" lang="ja-JP" altLang="en-US" sz="1100"/>
            <a:t>　　　　都市ガス</a:t>
          </a:r>
          <a:r>
            <a:rPr kumimoji="1" lang="en-US" altLang="ja-JP" sz="1100"/>
            <a:t>: 40.6MJ/m3N</a:t>
          </a:r>
          <a:r>
            <a:rPr kumimoji="0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en-US" sz="1100"/>
            <a:t>　　　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1KW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＝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3.6MJ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en-US" sz="1100"/>
            <a:t>　　　</a:t>
          </a:r>
          <a:endParaRPr kumimoji="1" lang="en-US" altLang="ja-JP" sz="1100"/>
        </a:p>
        <a:p>
          <a:r>
            <a:rPr kumimoji="1" lang="ja-JP" altLang="en-US" sz="1100"/>
            <a:t>都市ガス：</a:t>
          </a:r>
          <a:r>
            <a:rPr kumimoji="1" lang="en-US" altLang="ja-JP" sz="1100"/>
            <a:t>2.23Kg-CO2/m3N</a:t>
          </a:r>
          <a:r>
            <a:rPr kumimoji="1" lang="ja-JP" altLang="en-US" sz="1100"/>
            <a:t>　 　</a:t>
          </a:r>
          <a:r>
            <a:rPr kumimoji="1" lang="ja-JP" altLang="en-US" sz="1100" baseline="0"/>
            <a:t>  </a:t>
          </a:r>
          <a:r>
            <a:rPr kumimoji="1" lang="ja-JP" altLang="en-US" sz="1100"/>
            <a:t>　</a:t>
          </a:r>
          <a:endParaRPr kumimoji="1" lang="en-US" altLang="ja-JP" sz="1100"/>
        </a:p>
        <a:p>
          <a:endParaRPr kumimoji="1" lang="ja-JP" altLang="en-US" sz="1100"/>
        </a:p>
      </xdr:txBody>
    </xdr:sp>
    <xdr:clientData/>
  </xdr:twoCellAnchor>
  <xdr:twoCellAnchor>
    <xdr:from>
      <xdr:col>13</xdr:col>
      <xdr:colOff>1001487</xdr:colOff>
      <xdr:row>2</xdr:row>
      <xdr:rowOff>43543</xdr:rowOff>
    </xdr:from>
    <xdr:to>
      <xdr:col>19</xdr:col>
      <xdr:colOff>1055916</xdr:colOff>
      <xdr:row>3</xdr:row>
      <xdr:rowOff>413657</xdr:rowOff>
    </xdr:to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0F3BD657-572B-4E22-AAD0-29E7ABCA3A1A}"/>
            </a:ext>
          </a:extLst>
        </xdr:cNvPr>
        <xdr:cNvSpPr txBox="1"/>
      </xdr:nvSpPr>
      <xdr:spPr>
        <a:xfrm>
          <a:off x="12058107" y="355963"/>
          <a:ext cx="5327469" cy="8501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/>
            <a:t>　</a:t>
          </a:r>
          <a:r>
            <a:rPr kumimoji="1" lang="en-US" altLang="ja-JP" sz="1100"/>
            <a:t>CO2</a:t>
          </a:r>
          <a:r>
            <a:rPr kumimoji="1" lang="ja-JP" altLang="en-US" sz="1100"/>
            <a:t>排出係数　　　　　　　　　発熱量換算係数　　　　　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エネルギー変換　</a:t>
          </a:r>
          <a:endParaRPr kumimoji="1" lang="en-US" altLang="ja-JP" sz="1100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/>
            <a:t>電力：</a:t>
          </a:r>
          <a:r>
            <a:rPr kumimoji="1" lang="en-US" altLang="ja-JP" sz="1100"/>
            <a:t>0.579</a:t>
          </a:r>
          <a:r>
            <a:rPr kumimoji="1" lang="ja-JP" altLang="en-US" sz="1100"/>
            <a:t>㎏</a:t>
          </a:r>
          <a:r>
            <a:rPr kumimoji="1" lang="en-US" altLang="ja-JP" sz="1100"/>
            <a:t>-CO2/kW</a:t>
          </a:r>
          <a:r>
            <a:rPr kumimoji="1" lang="ja-JP" altLang="en-US" sz="1100"/>
            <a:t>　　　　都市ガス</a:t>
          </a:r>
          <a:r>
            <a:rPr kumimoji="1" lang="en-US" altLang="ja-JP" sz="1100"/>
            <a:t>: 40.6MJ/m3N</a:t>
          </a:r>
          <a:r>
            <a:rPr kumimoji="0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en-US" sz="1100"/>
            <a:t>　　　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1KW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＝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3.6MJ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en-US" sz="1100"/>
            <a:t>　　　</a:t>
          </a:r>
          <a:endParaRPr kumimoji="1" lang="en-US" altLang="ja-JP" sz="1100"/>
        </a:p>
        <a:p>
          <a:r>
            <a:rPr kumimoji="1" lang="ja-JP" altLang="en-US" sz="1100"/>
            <a:t>都市ガス：</a:t>
          </a:r>
          <a:r>
            <a:rPr kumimoji="1" lang="en-US" altLang="ja-JP" sz="1100"/>
            <a:t>2.23Kg-Co2/m3N</a:t>
          </a:r>
          <a:r>
            <a:rPr kumimoji="1" lang="ja-JP" altLang="en-US" sz="1100"/>
            <a:t>　 　</a:t>
          </a:r>
          <a:r>
            <a:rPr kumimoji="1" lang="ja-JP" altLang="en-US" sz="1100" baseline="0"/>
            <a:t>  </a:t>
          </a:r>
          <a:r>
            <a:rPr kumimoji="1" lang="ja-JP" altLang="en-US" sz="1100"/>
            <a:t>　</a:t>
          </a:r>
          <a:endParaRPr kumimoji="1" lang="en-US" altLang="ja-JP" sz="1100"/>
        </a:p>
        <a:p>
          <a:endParaRPr kumimoji="1" lang="ja-JP" altLang="en-US" sz="1100"/>
        </a:p>
      </xdr:txBody>
    </xdr:sp>
    <xdr:clientData/>
  </xdr:twoCellAnchor>
  <xdr:twoCellAnchor>
    <xdr:from>
      <xdr:col>13</xdr:col>
      <xdr:colOff>1001487</xdr:colOff>
      <xdr:row>2</xdr:row>
      <xdr:rowOff>43543</xdr:rowOff>
    </xdr:from>
    <xdr:to>
      <xdr:col>19</xdr:col>
      <xdr:colOff>1055916</xdr:colOff>
      <xdr:row>3</xdr:row>
      <xdr:rowOff>413657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id="{697E8BED-61E2-4FFC-92CE-0F831AA06E75}"/>
            </a:ext>
          </a:extLst>
        </xdr:cNvPr>
        <xdr:cNvSpPr txBox="1"/>
      </xdr:nvSpPr>
      <xdr:spPr>
        <a:xfrm>
          <a:off x="12058107" y="355963"/>
          <a:ext cx="5327469" cy="8501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/>
            <a:t>　</a:t>
          </a:r>
          <a:r>
            <a:rPr kumimoji="1" lang="en-US" altLang="ja-JP" sz="1100"/>
            <a:t>CO2</a:t>
          </a:r>
          <a:r>
            <a:rPr kumimoji="1" lang="ja-JP" altLang="en-US" sz="1100"/>
            <a:t>排出係数　　　　　　　　　発熱量換算係数　　　　　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エネルギー変換　</a:t>
          </a:r>
          <a:endParaRPr kumimoji="1" lang="en-US" altLang="ja-JP" sz="1100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/>
            <a:t>電力：</a:t>
          </a:r>
          <a:r>
            <a:rPr kumimoji="1" lang="en-US" altLang="ja-JP" sz="1100"/>
            <a:t>0.579</a:t>
          </a:r>
          <a:r>
            <a:rPr kumimoji="1" lang="ja-JP" altLang="en-US" sz="1100"/>
            <a:t>㎏</a:t>
          </a:r>
          <a:r>
            <a:rPr kumimoji="1" lang="en-US" altLang="ja-JP" sz="1100"/>
            <a:t>-CO2/kW</a:t>
          </a:r>
          <a:r>
            <a:rPr kumimoji="1" lang="ja-JP" altLang="en-US" sz="1100"/>
            <a:t>　　　　都市ガス</a:t>
          </a:r>
          <a:r>
            <a:rPr kumimoji="1" lang="en-US" altLang="ja-JP" sz="1100"/>
            <a:t>: 40.6MJ/m3N</a:t>
          </a:r>
          <a:r>
            <a:rPr kumimoji="0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en-US" sz="1100"/>
            <a:t>　　　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1KW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＝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3.6MJ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en-US" sz="1100"/>
            <a:t>　　　</a:t>
          </a:r>
          <a:endParaRPr kumimoji="1" lang="en-US" altLang="ja-JP" sz="1100"/>
        </a:p>
        <a:p>
          <a:r>
            <a:rPr kumimoji="1" lang="ja-JP" altLang="en-US" sz="1100"/>
            <a:t>都市ガス：</a:t>
          </a:r>
          <a:r>
            <a:rPr kumimoji="1" lang="en-US" altLang="ja-JP" sz="1100"/>
            <a:t>2.23Kg-CO2/m3N</a:t>
          </a:r>
          <a:r>
            <a:rPr kumimoji="1" lang="ja-JP" altLang="en-US" sz="1100"/>
            <a:t>　 　</a:t>
          </a:r>
          <a:r>
            <a:rPr kumimoji="1" lang="ja-JP" altLang="en-US" sz="1100" baseline="0"/>
            <a:t>  </a:t>
          </a:r>
          <a:r>
            <a:rPr kumimoji="1" lang="ja-JP" altLang="en-US" sz="1100"/>
            <a:t>　</a:t>
          </a:r>
          <a:endParaRPr kumimoji="1" lang="en-US" altLang="ja-JP" sz="1100"/>
        </a:p>
        <a:p>
          <a:endParaRPr kumimoji="1" lang="ja-JP" altLang="en-US" sz="1100"/>
        </a:p>
      </xdr:txBody>
    </xdr:sp>
    <xdr:clientData/>
  </xdr:twoCellAnchor>
  <xdr:twoCellAnchor>
    <xdr:from>
      <xdr:col>14</xdr:col>
      <xdr:colOff>2</xdr:colOff>
      <xdr:row>2</xdr:row>
      <xdr:rowOff>32657</xdr:rowOff>
    </xdr:from>
    <xdr:to>
      <xdr:col>19</xdr:col>
      <xdr:colOff>1110345</xdr:colOff>
      <xdr:row>3</xdr:row>
      <xdr:rowOff>402771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8BE58DB1-73BE-486D-8758-D06D487130C3}"/>
            </a:ext>
          </a:extLst>
        </xdr:cNvPr>
        <xdr:cNvSpPr txBox="1"/>
      </xdr:nvSpPr>
      <xdr:spPr>
        <a:xfrm>
          <a:off x="12207242" y="345077"/>
          <a:ext cx="5339443" cy="97971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/>
            <a:t>　</a:t>
          </a:r>
          <a:r>
            <a:rPr kumimoji="1" lang="en-US" altLang="ja-JP" sz="1100"/>
            <a:t>CO2</a:t>
          </a:r>
          <a:r>
            <a:rPr kumimoji="1" lang="ja-JP" altLang="en-US" sz="1100"/>
            <a:t>排出係数　　　　　　　　　発熱量換算係数　　　　　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エネルギー変換　</a:t>
          </a:r>
          <a:endParaRPr kumimoji="1" lang="en-US" altLang="ja-JP" sz="1100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/>
            <a:t>電力：</a:t>
          </a:r>
          <a:r>
            <a:rPr kumimoji="1" lang="en-US" altLang="ja-JP" sz="1100"/>
            <a:t>0.579</a:t>
          </a:r>
          <a:r>
            <a:rPr kumimoji="1" lang="ja-JP" altLang="en-US" sz="1100"/>
            <a:t>㎏</a:t>
          </a:r>
          <a:r>
            <a:rPr kumimoji="1" lang="en-US" altLang="ja-JP" sz="1100"/>
            <a:t>-CO2/kW</a:t>
          </a:r>
          <a:r>
            <a:rPr kumimoji="1" lang="ja-JP" altLang="en-US" sz="1100"/>
            <a:t>　　　　都市ガス</a:t>
          </a:r>
          <a:r>
            <a:rPr kumimoji="1" lang="en-US" altLang="ja-JP" sz="1100"/>
            <a:t>: 40.6MJ/m3N</a:t>
          </a:r>
          <a:r>
            <a:rPr kumimoji="0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en-US" sz="1100"/>
            <a:t>　　　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1KW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＝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3.6MJ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en-US" sz="1100"/>
            <a:t>　　　</a:t>
          </a:r>
          <a:endParaRPr kumimoji="1" lang="en-US" altLang="ja-JP" sz="1100"/>
        </a:p>
        <a:p>
          <a:r>
            <a:rPr kumimoji="1" lang="ja-JP" altLang="en-US" sz="1100"/>
            <a:t>都市ガス：</a:t>
          </a:r>
          <a:r>
            <a:rPr kumimoji="1" lang="en-US" altLang="ja-JP" sz="1100"/>
            <a:t>2.23Kg-CO2/m3N</a:t>
          </a:r>
          <a:r>
            <a:rPr kumimoji="1" lang="ja-JP" altLang="en-US" sz="1100"/>
            <a:t>　 　</a:t>
          </a:r>
          <a:r>
            <a:rPr kumimoji="1" lang="ja-JP" altLang="en-US" sz="1100" baseline="0"/>
            <a:t>  </a:t>
          </a:r>
          <a:r>
            <a:rPr kumimoji="1" lang="ja-JP" altLang="en-US" sz="1100"/>
            <a:t>　</a:t>
          </a:r>
          <a:endParaRPr kumimoji="1" lang="en-US" altLang="ja-JP" sz="1100"/>
        </a:p>
        <a:p>
          <a:endParaRPr kumimoji="1" lang="ja-JP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</xdr:colOff>
      <xdr:row>2</xdr:row>
      <xdr:rowOff>32657</xdr:rowOff>
    </xdr:from>
    <xdr:to>
      <xdr:col>19</xdr:col>
      <xdr:colOff>1110345</xdr:colOff>
      <xdr:row>3</xdr:row>
      <xdr:rowOff>402771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2861966E-C4F0-46A8-BCC7-934CC48B37EA}"/>
            </a:ext>
          </a:extLst>
        </xdr:cNvPr>
        <xdr:cNvSpPr txBox="1"/>
      </xdr:nvSpPr>
      <xdr:spPr>
        <a:xfrm>
          <a:off x="12207242" y="345077"/>
          <a:ext cx="5339443" cy="97971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/>
            <a:t>　</a:t>
          </a:r>
          <a:r>
            <a:rPr kumimoji="1" lang="en-US" altLang="ja-JP" sz="1100"/>
            <a:t>CO2</a:t>
          </a:r>
          <a:r>
            <a:rPr kumimoji="1" lang="ja-JP" altLang="en-US" sz="1100"/>
            <a:t>排出係数　　　　　　　　　発熱量換算係数　　　　　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エネルギー変換　</a:t>
          </a:r>
          <a:endParaRPr kumimoji="1" lang="en-US" altLang="ja-JP" sz="1100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/>
            <a:t>電力：</a:t>
          </a:r>
          <a:r>
            <a:rPr kumimoji="1" lang="en-US" altLang="ja-JP" sz="1100"/>
            <a:t>0.579</a:t>
          </a:r>
          <a:r>
            <a:rPr kumimoji="1" lang="ja-JP" altLang="en-US" sz="1100"/>
            <a:t>㎏</a:t>
          </a:r>
          <a:r>
            <a:rPr kumimoji="1" lang="en-US" altLang="ja-JP" sz="1100"/>
            <a:t>-CO2/kW</a:t>
          </a:r>
          <a:r>
            <a:rPr kumimoji="1" lang="ja-JP" altLang="en-US" sz="1100"/>
            <a:t>　　　　都市ガス</a:t>
          </a:r>
          <a:r>
            <a:rPr kumimoji="1" lang="en-US" altLang="ja-JP" sz="1100"/>
            <a:t>: 40.6MJ/m3N</a:t>
          </a:r>
          <a:r>
            <a:rPr kumimoji="0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en-US" sz="1100"/>
            <a:t>　　　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1KW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＝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3.6MJ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en-US" sz="1100"/>
            <a:t>　　　</a:t>
          </a:r>
          <a:endParaRPr kumimoji="1" lang="en-US" altLang="ja-JP" sz="1100"/>
        </a:p>
        <a:p>
          <a:r>
            <a:rPr kumimoji="1" lang="ja-JP" altLang="en-US" sz="1100"/>
            <a:t>都市ガス：</a:t>
          </a:r>
          <a:r>
            <a:rPr kumimoji="1" lang="en-US" altLang="ja-JP" sz="1100"/>
            <a:t>2.23Kg-CO2/m3N</a:t>
          </a:r>
          <a:r>
            <a:rPr kumimoji="1" lang="ja-JP" altLang="en-US" sz="1100"/>
            <a:t>　 　</a:t>
          </a:r>
          <a:r>
            <a:rPr kumimoji="1" lang="ja-JP" altLang="en-US" sz="1100" baseline="0"/>
            <a:t>  </a:t>
          </a:r>
          <a:r>
            <a:rPr kumimoji="1" lang="ja-JP" altLang="en-US" sz="1100"/>
            <a:t>　</a:t>
          </a:r>
          <a:endParaRPr kumimoji="1" lang="en-US" altLang="ja-JP" sz="1100"/>
        </a:p>
        <a:p>
          <a:endParaRPr kumimoji="1" lang="ja-JP" altLang="en-US" sz="1100"/>
        </a:p>
      </xdr:txBody>
    </xdr:sp>
    <xdr:clientData/>
  </xdr:twoCellAnchor>
  <xdr:twoCellAnchor>
    <xdr:from>
      <xdr:col>13</xdr:col>
      <xdr:colOff>1001487</xdr:colOff>
      <xdr:row>2</xdr:row>
      <xdr:rowOff>43543</xdr:rowOff>
    </xdr:from>
    <xdr:to>
      <xdr:col>19</xdr:col>
      <xdr:colOff>1055916</xdr:colOff>
      <xdr:row>3</xdr:row>
      <xdr:rowOff>413657</xdr:rowOff>
    </xdr:to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E1201B44-D097-4069-A878-43FA358E4343}"/>
            </a:ext>
          </a:extLst>
        </xdr:cNvPr>
        <xdr:cNvSpPr txBox="1"/>
      </xdr:nvSpPr>
      <xdr:spPr>
        <a:xfrm>
          <a:off x="12058107" y="355963"/>
          <a:ext cx="5327469" cy="8501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/>
            <a:t>　</a:t>
          </a:r>
          <a:r>
            <a:rPr kumimoji="1" lang="en-US" altLang="ja-JP" sz="1100"/>
            <a:t>CO2</a:t>
          </a:r>
          <a:r>
            <a:rPr kumimoji="1" lang="ja-JP" altLang="en-US" sz="1100"/>
            <a:t>排出係数　　　　　　　　　発熱量換算係数　　　　　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エネルギー変換　</a:t>
          </a:r>
          <a:endParaRPr kumimoji="1" lang="en-US" altLang="ja-JP" sz="1100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/>
            <a:t>電力：</a:t>
          </a:r>
          <a:r>
            <a:rPr kumimoji="1" lang="en-US" altLang="ja-JP" sz="1100"/>
            <a:t>0.579</a:t>
          </a:r>
          <a:r>
            <a:rPr kumimoji="1" lang="ja-JP" altLang="en-US" sz="1100"/>
            <a:t>㎏</a:t>
          </a:r>
          <a:r>
            <a:rPr kumimoji="1" lang="en-US" altLang="ja-JP" sz="1100"/>
            <a:t>-CO2/kW</a:t>
          </a:r>
          <a:r>
            <a:rPr kumimoji="1" lang="ja-JP" altLang="en-US" sz="1100"/>
            <a:t>　　　　都市ガス</a:t>
          </a:r>
          <a:r>
            <a:rPr kumimoji="1" lang="en-US" altLang="ja-JP" sz="1100"/>
            <a:t>: 40.6MJ/m3N</a:t>
          </a:r>
          <a:r>
            <a:rPr kumimoji="0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en-US" sz="1100"/>
            <a:t>　　　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1KW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＝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3.6MJ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en-US" sz="1100"/>
            <a:t>　　　</a:t>
          </a:r>
          <a:endParaRPr kumimoji="1" lang="en-US" altLang="ja-JP" sz="1100"/>
        </a:p>
        <a:p>
          <a:r>
            <a:rPr kumimoji="1" lang="ja-JP" altLang="en-US" sz="1100"/>
            <a:t>都市ガス：</a:t>
          </a:r>
          <a:r>
            <a:rPr kumimoji="1" lang="en-US" altLang="ja-JP" sz="1100"/>
            <a:t>2.23Kg-Co2/m3N</a:t>
          </a:r>
          <a:r>
            <a:rPr kumimoji="1" lang="ja-JP" altLang="en-US" sz="1100"/>
            <a:t>　 　</a:t>
          </a:r>
          <a:r>
            <a:rPr kumimoji="1" lang="ja-JP" altLang="en-US" sz="1100" baseline="0"/>
            <a:t>  </a:t>
          </a:r>
          <a:r>
            <a:rPr kumimoji="1" lang="ja-JP" altLang="en-US" sz="1100"/>
            <a:t>　</a:t>
          </a:r>
          <a:endParaRPr kumimoji="1" lang="en-US" altLang="ja-JP" sz="1100"/>
        </a:p>
        <a:p>
          <a:endParaRPr kumimoji="1" lang="ja-JP" altLang="en-US" sz="1100"/>
        </a:p>
      </xdr:txBody>
    </xdr:sp>
    <xdr:clientData/>
  </xdr:twoCellAnchor>
  <xdr:twoCellAnchor>
    <xdr:from>
      <xdr:col>13</xdr:col>
      <xdr:colOff>1001487</xdr:colOff>
      <xdr:row>2</xdr:row>
      <xdr:rowOff>43543</xdr:rowOff>
    </xdr:from>
    <xdr:to>
      <xdr:col>19</xdr:col>
      <xdr:colOff>1055916</xdr:colOff>
      <xdr:row>3</xdr:row>
      <xdr:rowOff>413657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id="{38AD415A-4AE6-44BD-90EA-203D170EF16A}"/>
            </a:ext>
          </a:extLst>
        </xdr:cNvPr>
        <xdr:cNvSpPr txBox="1"/>
      </xdr:nvSpPr>
      <xdr:spPr>
        <a:xfrm>
          <a:off x="12058107" y="355963"/>
          <a:ext cx="5327469" cy="8501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/>
            <a:t>　</a:t>
          </a:r>
          <a:r>
            <a:rPr kumimoji="1" lang="en-US" altLang="ja-JP" sz="1100"/>
            <a:t>CO2</a:t>
          </a:r>
          <a:r>
            <a:rPr kumimoji="1" lang="ja-JP" altLang="en-US" sz="1100"/>
            <a:t>排出係数　　　　　　　　　発熱量換算係数　　　　　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エネルギー変換　</a:t>
          </a:r>
          <a:endParaRPr kumimoji="1" lang="en-US" altLang="ja-JP" sz="1100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/>
            <a:t>電力：</a:t>
          </a:r>
          <a:r>
            <a:rPr kumimoji="1" lang="en-US" altLang="ja-JP" sz="1100"/>
            <a:t>0.579</a:t>
          </a:r>
          <a:r>
            <a:rPr kumimoji="1" lang="ja-JP" altLang="en-US" sz="1100"/>
            <a:t>㎏</a:t>
          </a:r>
          <a:r>
            <a:rPr kumimoji="1" lang="en-US" altLang="ja-JP" sz="1100"/>
            <a:t>-CO2/kW</a:t>
          </a:r>
          <a:r>
            <a:rPr kumimoji="1" lang="ja-JP" altLang="en-US" sz="1100"/>
            <a:t>　　　　都市ガス</a:t>
          </a:r>
          <a:r>
            <a:rPr kumimoji="1" lang="en-US" altLang="ja-JP" sz="1100"/>
            <a:t>: 40.6MJ/m3N</a:t>
          </a:r>
          <a:r>
            <a:rPr kumimoji="0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en-US" sz="1100"/>
            <a:t>　　　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1KW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＝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3.6MJ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en-US" sz="1100"/>
            <a:t>　　　</a:t>
          </a:r>
          <a:endParaRPr kumimoji="1" lang="en-US" altLang="ja-JP" sz="1100"/>
        </a:p>
        <a:p>
          <a:r>
            <a:rPr kumimoji="1" lang="ja-JP" altLang="en-US" sz="1100"/>
            <a:t>都市ガス：</a:t>
          </a:r>
          <a:r>
            <a:rPr kumimoji="1" lang="en-US" altLang="ja-JP" sz="1100"/>
            <a:t>2.23Kg-CO2/m3N</a:t>
          </a:r>
          <a:r>
            <a:rPr kumimoji="1" lang="ja-JP" altLang="en-US" sz="1100"/>
            <a:t>　 　</a:t>
          </a:r>
          <a:r>
            <a:rPr kumimoji="1" lang="ja-JP" altLang="en-US" sz="1100" baseline="0"/>
            <a:t>  </a:t>
          </a:r>
          <a:r>
            <a:rPr kumimoji="1" lang="ja-JP" altLang="en-US" sz="1100"/>
            <a:t>　</a:t>
          </a:r>
          <a:endParaRPr kumimoji="1" lang="en-US" altLang="ja-JP" sz="1100"/>
        </a:p>
        <a:p>
          <a:endParaRPr kumimoji="1" lang="ja-JP" altLang="en-US" sz="1100"/>
        </a:p>
      </xdr:txBody>
    </xdr:sp>
    <xdr:clientData/>
  </xdr:twoCellAnchor>
  <xdr:twoCellAnchor>
    <xdr:from>
      <xdr:col>14</xdr:col>
      <xdr:colOff>2</xdr:colOff>
      <xdr:row>2</xdr:row>
      <xdr:rowOff>32657</xdr:rowOff>
    </xdr:from>
    <xdr:to>
      <xdr:col>19</xdr:col>
      <xdr:colOff>1110345</xdr:colOff>
      <xdr:row>3</xdr:row>
      <xdr:rowOff>402771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BD3A731B-A505-490C-8098-5460C56F99E9}"/>
            </a:ext>
          </a:extLst>
        </xdr:cNvPr>
        <xdr:cNvSpPr txBox="1"/>
      </xdr:nvSpPr>
      <xdr:spPr>
        <a:xfrm>
          <a:off x="12207242" y="345077"/>
          <a:ext cx="5339443" cy="97971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/>
            <a:t>　</a:t>
          </a:r>
          <a:r>
            <a:rPr kumimoji="1" lang="en-US" altLang="ja-JP" sz="1100"/>
            <a:t>CO2</a:t>
          </a:r>
          <a:r>
            <a:rPr kumimoji="1" lang="ja-JP" altLang="en-US" sz="1100"/>
            <a:t>排出係数　　　　　　　　　発熱量換算係数　　　　　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エネルギー変換　</a:t>
          </a:r>
          <a:endParaRPr kumimoji="1" lang="en-US" altLang="ja-JP" sz="1100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/>
            <a:t>電力：</a:t>
          </a:r>
          <a:r>
            <a:rPr kumimoji="1" lang="en-US" altLang="ja-JP" sz="1100"/>
            <a:t>0.579</a:t>
          </a:r>
          <a:r>
            <a:rPr kumimoji="1" lang="ja-JP" altLang="en-US" sz="1100"/>
            <a:t>㎏</a:t>
          </a:r>
          <a:r>
            <a:rPr kumimoji="1" lang="en-US" altLang="ja-JP" sz="1100"/>
            <a:t>-CO2/kW</a:t>
          </a:r>
          <a:r>
            <a:rPr kumimoji="1" lang="ja-JP" altLang="en-US" sz="1100"/>
            <a:t>　　　　都市ガス</a:t>
          </a:r>
          <a:r>
            <a:rPr kumimoji="1" lang="en-US" altLang="ja-JP" sz="1100"/>
            <a:t>: 40.6MJ/m3N</a:t>
          </a:r>
          <a:r>
            <a:rPr kumimoji="0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en-US" sz="1100"/>
            <a:t>　　　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1KW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＝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3.6MJ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en-US" sz="1100"/>
            <a:t>　　　</a:t>
          </a:r>
          <a:endParaRPr kumimoji="1" lang="en-US" altLang="ja-JP" sz="1100"/>
        </a:p>
        <a:p>
          <a:r>
            <a:rPr kumimoji="1" lang="ja-JP" altLang="en-US" sz="1100"/>
            <a:t>都市ガス：</a:t>
          </a:r>
          <a:r>
            <a:rPr kumimoji="1" lang="en-US" altLang="ja-JP" sz="1100"/>
            <a:t>2.23Kg-CO2/m3N</a:t>
          </a:r>
          <a:r>
            <a:rPr kumimoji="1" lang="ja-JP" altLang="en-US" sz="1100"/>
            <a:t>　 　</a:t>
          </a:r>
          <a:r>
            <a:rPr kumimoji="1" lang="ja-JP" altLang="en-US" sz="1100" baseline="0"/>
            <a:t>  </a:t>
          </a:r>
          <a:r>
            <a:rPr kumimoji="1" lang="ja-JP" altLang="en-US" sz="1100"/>
            <a:t>　</a:t>
          </a:r>
          <a:endParaRPr kumimoji="1" lang="en-US" altLang="ja-JP" sz="1100"/>
        </a:p>
        <a:p>
          <a:endParaRPr kumimoji="1" lang="ja-JP" alt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</xdr:colOff>
      <xdr:row>2</xdr:row>
      <xdr:rowOff>32657</xdr:rowOff>
    </xdr:from>
    <xdr:to>
      <xdr:col>19</xdr:col>
      <xdr:colOff>1110345</xdr:colOff>
      <xdr:row>3</xdr:row>
      <xdr:rowOff>402771</xdr:rowOff>
    </xdr:to>
    <xdr:sp macro="" textlink="">
      <xdr:nvSpPr>
        <xdr:cNvPr id="24" name="テキスト ボックス 23">
          <a:extLst>
            <a:ext uri="{FF2B5EF4-FFF2-40B4-BE49-F238E27FC236}">
              <a16:creationId xmlns:a16="http://schemas.microsoft.com/office/drawing/2014/main" id="{1A8E292A-6F5B-4B5F-985D-DC6BEF1F52EE}"/>
            </a:ext>
          </a:extLst>
        </xdr:cNvPr>
        <xdr:cNvSpPr txBox="1"/>
      </xdr:nvSpPr>
      <xdr:spPr>
        <a:xfrm>
          <a:off x="12207242" y="345077"/>
          <a:ext cx="5339443" cy="97971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/>
            <a:t>　</a:t>
          </a:r>
          <a:r>
            <a:rPr kumimoji="1" lang="en-US" altLang="ja-JP" sz="1100"/>
            <a:t>CO2</a:t>
          </a:r>
          <a:r>
            <a:rPr kumimoji="1" lang="ja-JP" altLang="en-US" sz="1100"/>
            <a:t>排出係数　　　　　　　　　発熱量換算係数　　　　　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エネルギー変換　</a:t>
          </a:r>
          <a:endParaRPr kumimoji="1" lang="en-US" altLang="ja-JP" sz="1100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/>
            <a:t>電力：</a:t>
          </a:r>
          <a:r>
            <a:rPr kumimoji="1" lang="en-US" altLang="ja-JP" sz="1100"/>
            <a:t>0.579</a:t>
          </a:r>
          <a:r>
            <a:rPr kumimoji="1" lang="ja-JP" altLang="en-US" sz="1100"/>
            <a:t>㎏</a:t>
          </a:r>
          <a:r>
            <a:rPr kumimoji="1" lang="en-US" altLang="ja-JP" sz="1100"/>
            <a:t>-CO2/kW</a:t>
          </a:r>
          <a:r>
            <a:rPr kumimoji="1" lang="ja-JP" altLang="en-US" sz="1100"/>
            <a:t>　　　　都市ガス</a:t>
          </a:r>
          <a:r>
            <a:rPr kumimoji="1" lang="en-US" altLang="ja-JP" sz="1100"/>
            <a:t>: 40.6MJ/m3N</a:t>
          </a:r>
          <a:r>
            <a:rPr kumimoji="0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en-US" sz="1100"/>
            <a:t>　　　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1KW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＝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3.6MJ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en-US" sz="1100"/>
            <a:t>　　　</a:t>
          </a:r>
          <a:endParaRPr kumimoji="1" lang="en-US" altLang="ja-JP" sz="1100"/>
        </a:p>
        <a:p>
          <a:r>
            <a:rPr kumimoji="1" lang="ja-JP" altLang="en-US" sz="1100"/>
            <a:t>都市ガス：</a:t>
          </a:r>
          <a:r>
            <a:rPr kumimoji="1" lang="en-US" altLang="ja-JP" sz="1100"/>
            <a:t>2.23Kg-CO2/m3N</a:t>
          </a:r>
          <a:r>
            <a:rPr kumimoji="1" lang="ja-JP" altLang="en-US" sz="1100"/>
            <a:t>　 　</a:t>
          </a:r>
          <a:r>
            <a:rPr kumimoji="1" lang="ja-JP" altLang="en-US" sz="1100" baseline="0"/>
            <a:t>  </a:t>
          </a:r>
          <a:r>
            <a:rPr kumimoji="1" lang="ja-JP" altLang="en-US" sz="1100"/>
            <a:t>　</a:t>
          </a:r>
          <a:endParaRPr kumimoji="1" lang="en-US" altLang="ja-JP" sz="1100"/>
        </a:p>
        <a:p>
          <a:endParaRPr kumimoji="1" lang="ja-JP" altLang="en-US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</xdr:colOff>
      <xdr:row>2</xdr:row>
      <xdr:rowOff>32657</xdr:rowOff>
    </xdr:from>
    <xdr:to>
      <xdr:col>19</xdr:col>
      <xdr:colOff>1110345</xdr:colOff>
      <xdr:row>3</xdr:row>
      <xdr:rowOff>402771</xdr:rowOff>
    </xdr:to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410E7EE9-97F2-409C-9110-D96690E2FE64}"/>
            </a:ext>
          </a:extLst>
        </xdr:cNvPr>
        <xdr:cNvSpPr txBox="1"/>
      </xdr:nvSpPr>
      <xdr:spPr>
        <a:xfrm>
          <a:off x="12207242" y="345077"/>
          <a:ext cx="5339443" cy="97971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/>
            <a:t>　</a:t>
          </a:r>
          <a:r>
            <a:rPr kumimoji="1" lang="en-US" altLang="ja-JP" sz="1100"/>
            <a:t>CO2</a:t>
          </a:r>
          <a:r>
            <a:rPr kumimoji="1" lang="ja-JP" altLang="en-US" sz="1100"/>
            <a:t>排出係数　　　　　　　　　発熱量換算係数　　　　　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エネルギー変換　</a:t>
          </a:r>
          <a:endParaRPr kumimoji="1" lang="en-US" altLang="ja-JP" sz="1100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/>
            <a:t>電力：</a:t>
          </a:r>
          <a:r>
            <a:rPr kumimoji="1" lang="en-US" altLang="ja-JP" sz="1100"/>
            <a:t>0.579</a:t>
          </a:r>
          <a:r>
            <a:rPr kumimoji="1" lang="ja-JP" altLang="en-US" sz="1100"/>
            <a:t>㎏</a:t>
          </a:r>
          <a:r>
            <a:rPr kumimoji="1" lang="en-US" altLang="ja-JP" sz="1100"/>
            <a:t>-CO2/kW</a:t>
          </a:r>
          <a:r>
            <a:rPr kumimoji="1" lang="ja-JP" altLang="en-US" sz="1100"/>
            <a:t>　　　　都市ガス</a:t>
          </a:r>
          <a:r>
            <a:rPr kumimoji="1" lang="en-US" altLang="ja-JP" sz="1100"/>
            <a:t>: 40.6MJ/m3N</a:t>
          </a:r>
          <a:r>
            <a:rPr kumimoji="0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en-US" sz="1100"/>
            <a:t>　　　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1KW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＝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3.6MJ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en-US" sz="1100"/>
            <a:t>　　　</a:t>
          </a:r>
          <a:endParaRPr kumimoji="1" lang="en-US" altLang="ja-JP" sz="1100"/>
        </a:p>
        <a:p>
          <a:r>
            <a:rPr kumimoji="1" lang="ja-JP" altLang="en-US" sz="1100"/>
            <a:t>都市ガス：</a:t>
          </a:r>
          <a:r>
            <a:rPr kumimoji="1" lang="en-US" altLang="ja-JP" sz="1100"/>
            <a:t>2.23Kg-CO2/m3N</a:t>
          </a:r>
          <a:r>
            <a:rPr kumimoji="1" lang="ja-JP" altLang="en-US" sz="1100"/>
            <a:t>　 　</a:t>
          </a:r>
          <a:r>
            <a:rPr kumimoji="1" lang="ja-JP" altLang="en-US" sz="1100" baseline="0"/>
            <a:t>  </a:t>
          </a:r>
          <a:r>
            <a:rPr kumimoji="1" lang="ja-JP" altLang="en-US" sz="1100"/>
            <a:t>　</a:t>
          </a:r>
          <a:endParaRPr kumimoji="1" lang="en-US" altLang="ja-JP" sz="1100"/>
        </a:p>
        <a:p>
          <a:endParaRPr kumimoji="1" lang="ja-JP" altLang="en-US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</xdr:colOff>
      <xdr:row>2</xdr:row>
      <xdr:rowOff>32657</xdr:rowOff>
    </xdr:from>
    <xdr:to>
      <xdr:col>19</xdr:col>
      <xdr:colOff>1110345</xdr:colOff>
      <xdr:row>3</xdr:row>
      <xdr:rowOff>402771</xdr:rowOff>
    </xdr:to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647EC2BD-0318-43C4-A017-DDF2073FB26C}"/>
            </a:ext>
          </a:extLst>
        </xdr:cNvPr>
        <xdr:cNvSpPr txBox="1"/>
      </xdr:nvSpPr>
      <xdr:spPr>
        <a:xfrm>
          <a:off x="12207242" y="345077"/>
          <a:ext cx="5339443" cy="97971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/>
            <a:t>　</a:t>
          </a:r>
          <a:r>
            <a:rPr kumimoji="1" lang="en-US" altLang="ja-JP" sz="1100"/>
            <a:t>CO2</a:t>
          </a:r>
          <a:r>
            <a:rPr kumimoji="1" lang="ja-JP" altLang="en-US" sz="1100"/>
            <a:t>排出係数　　　　　　　　　発熱量換算係数　　　　　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エネルギー変換　</a:t>
          </a:r>
          <a:endParaRPr kumimoji="1" lang="en-US" altLang="ja-JP" sz="1100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/>
            <a:t>電力：</a:t>
          </a:r>
          <a:r>
            <a:rPr kumimoji="1" lang="en-US" altLang="ja-JP" sz="1100"/>
            <a:t>0.579</a:t>
          </a:r>
          <a:r>
            <a:rPr kumimoji="1" lang="ja-JP" altLang="en-US" sz="1100"/>
            <a:t>㎏</a:t>
          </a:r>
          <a:r>
            <a:rPr kumimoji="1" lang="en-US" altLang="ja-JP" sz="1100"/>
            <a:t>-CO2/kW</a:t>
          </a:r>
          <a:r>
            <a:rPr kumimoji="1" lang="ja-JP" altLang="en-US" sz="1100"/>
            <a:t>　　　　都市ガス</a:t>
          </a:r>
          <a:r>
            <a:rPr kumimoji="1" lang="en-US" altLang="ja-JP" sz="1100"/>
            <a:t>: 40.6MJ/m3N</a:t>
          </a:r>
          <a:r>
            <a:rPr kumimoji="0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en-US" sz="1100"/>
            <a:t>　　　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1KW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＝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3.6MJ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en-US" sz="1100"/>
            <a:t>　　　</a:t>
          </a:r>
          <a:endParaRPr kumimoji="1" lang="en-US" altLang="ja-JP" sz="1100"/>
        </a:p>
        <a:p>
          <a:r>
            <a:rPr kumimoji="1" lang="ja-JP" altLang="en-US" sz="1100"/>
            <a:t>都市ガス：</a:t>
          </a:r>
          <a:r>
            <a:rPr kumimoji="1" lang="en-US" altLang="ja-JP" sz="1100"/>
            <a:t>2.23Kg-CO2/m3N</a:t>
          </a:r>
          <a:r>
            <a:rPr kumimoji="1" lang="ja-JP" altLang="en-US" sz="1100"/>
            <a:t>　 　</a:t>
          </a:r>
          <a:r>
            <a:rPr kumimoji="1" lang="ja-JP" altLang="en-US" sz="1100" baseline="0"/>
            <a:t>  </a:t>
          </a:r>
          <a:r>
            <a:rPr kumimoji="1" lang="ja-JP" altLang="en-US" sz="1100"/>
            <a:t>　</a:t>
          </a:r>
          <a:endParaRPr kumimoji="1" lang="en-US" altLang="ja-JP" sz="1100"/>
        </a:p>
        <a:p>
          <a:endParaRPr kumimoji="1" lang="ja-JP" altLang="en-US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889363</xdr:colOff>
      <xdr:row>6</xdr:row>
      <xdr:rowOff>206828</xdr:rowOff>
    </xdr:from>
    <xdr:to>
      <xdr:col>2</xdr:col>
      <xdr:colOff>1556657</xdr:colOff>
      <xdr:row>7</xdr:row>
      <xdr:rowOff>174172</xdr:rowOff>
    </xdr:to>
    <xdr:sp macro="" textlink="">
      <xdr:nvSpPr>
        <xdr:cNvPr id="2" name="楕円 1">
          <a:extLst>
            <a:ext uri="{FF2B5EF4-FFF2-40B4-BE49-F238E27FC236}">
              <a16:creationId xmlns:a16="http://schemas.microsoft.com/office/drawing/2014/main" id="{47CECBDB-9173-4E1E-ACC3-82A9813BB442}"/>
            </a:ext>
          </a:extLst>
        </xdr:cNvPr>
        <xdr:cNvSpPr/>
      </xdr:nvSpPr>
      <xdr:spPr>
        <a:xfrm>
          <a:off x="1361803" y="2348048"/>
          <a:ext cx="667294" cy="218804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400" b="1">
              <a:solidFill>
                <a:srgbClr val="FF0000"/>
              </a:solidFill>
            </a:rPr>
            <a:t>※1</a:t>
          </a:r>
        </a:p>
        <a:p>
          <a:pPr algn="ctr"/>
          <a:endParaRPr kumimoji="1" lang="ja-JP" altLang="en-US" sz="1400" b="1"/>
        </a:p>
      </xdr:txBody>
    </xdr:sp>
    <xdr:clientData/>
  </xdr:twoCellAnchor>
  <xdr:twoCellAnchor>
    <xdr:from>
      <xdr:col>13</xdr:col>
      <xdr:colOff>1001487</xdr:colOff>
      <xdr:row>2</xdr:row>
      <xdr:rowOff>43543</xdr:rowOff>
    </xdr:from>
    <xdr:to>
      <xdr:col>19</xdr:col>
      <xdr:colOff>1055916</xdr:colOff>
      <xdr:row>3</xdr:row>
      <xdr:rowOff>413657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936AFFB-DA51-4B65-A6CC-403A78C18F2F}"/>
            </a:ext>
          </a:extLst>
        </xdr:cNvPr>
        <xdr:cNvSpPr txBox="1"/>
      </xdr:nvSpPr>
      <xdr:spPr>
        <a:xfrm>
          <a:off x="11821887" y="355963"/>
          <a:ext cx="5327469" cy="8501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/>
            <a:t>　</a:t>
          </a:r>
          <a:r>
            <a:rPr kumimoji="1" lang="en-US" altLang="ja-JP" sz="1100"/>
            <a:t>CO2</a:t>
          </a:r>
          <a:r>
            <a:rPr kumimoji="1" lang="ja-JP" altLang="en-US" sz="1100"/>
            <a:t>排出係数　　　　　　　　　発熱量換算係数　　　　　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エネルギー変換　</a:t>
          </a:r>
          <a:endParaRPr kumimoji="1" lang="en-US" altLang="ja-JP" sz="1100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/>
            <a:t>電力：</a:t>
          </a:r>
          <a:r>
            <a:rPr kumimoji="1" lang="en-US" altLang="ja-JP" sz="1100"/>
            <a:t>0.579</a:t>
          </a:r>
          <a:r>
            <a:rPr kumimoji="1" lang="ja-JP" altLang="en-US" sz="1100"/>
            <a:t>㎏</a:t>
          </a:r>
          <a:r>
            <a:rPr kumimoji="1" lang="en-US" altLang="ja-JP" sz="1100"/>
            <a:t>-CO2/kW</a:t>
          </a:r>
          <a:r>
            <a:rPr kumimoji="1" lang="ja-JP" altLang="en-US" sz="1100"/>
            <a:t>　　　　都市ガス</a:t>
          </a:r>
          <a:r>
            <a:rPr kumimoji="1" lang="en-US" altLang="ja-JP" sz="1100"/>
            <a:t>: 40.6MJ/m3N</a:t>
          </a:r>
          <a:r>
            <a:rPr kumimoji="0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en-US" sz="1100"/>
            <a:t>　　　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1KW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＝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3.6MJ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en-US" sz="1100"/>
            <a:t>　　　</a:t>
          </a:r>
          <a:endParaRPr kumimoji="1" lang="en-US" altLang="ja-JP" sz="1100"/>
        </a:p>
        <a:p>
          <a:r>
            <a:rPr kumimoji="1" lang="ja-JP" altLang="en-US" sz="1100"/>
            <a:t>都市ガス：</a:t>
          </a:r>
          <a:r>
            <a:rPr kumimoji="1" lang="en-US" altLang="ja-JP" sz="1100"/>
            <a:t>2.23Kg-CO2/m3N</a:t>
          </a:r>
          <a:r>
            <a:rPr kumimoji="1" lang="ja-JP" altLang="en-US" sz="1100"/>
            <a:t>　 　</a:t>
          </a:r>
          <a:r>
            <a:rPr kumimoji="1" lang="ja-JP" altLang="en-US" sz="1100" baseline="0"/>
            <a:t> 消費電力発熱量変換　</a:t>
          </a:r>
          <a:r>
            <a:rPr kumimoji="1" lang="en-US" altLang="ja-JP" sz="1100" baseline="0"/>
            <a:t>9.97MJ/kWh</a:t>
          </a:r>
          <a:r>
            <a:rPr kumimoji="1" lang="ja-JP" altLang="en-US" sz="1100" baseline="0"/>
            <a:t> </a:t>
          </a:r>
          <a:r>
            <a:rPr kumimoji="1" lang="ja-JP" altLang="en-US" sz="1100"/>
            <a:t>　　　　　　　　　　　　</a:t>
          </a:r>
          <a:endParaRPr kumimoji="1" lang="en-US" altLang="ja-JP" sz="1100"/>
        </a:p>
        <a:p>
          <a:endParaRPr kumimoji="1" lang="ja-JP" altLang="en-US" sz="1100"/>
        </a:p>
      </xdr:txBody>
    </xdr:sp>
    <xdr:clientData/>
  </xdr:twoCellAnchor>
  <xdr:twoCellAnchor>
    <xdr:from>
      <xdr:col>6</xdr:col>
      <xdr:colOff>206829</xdr:colOff>
      <xdr:row>6</xdr:row>
      <xdr:rowOff>87087</xdr:rowOff>
    </xdr:from>
    <xdr:to>
      <xdr:col>6</xdr:col>
      <xdr:colOff>874123</xdr:colOff>
      <xdr:row>8</xdr:row>
      <xdr:rowOff>10884</xdr:rowOff>
    </xdr:to>
    <xdr:sp macro="" textlink="">
      <xdr:nvSpPr>
        <xdr:cNvPr id="4" name="楕円 3">
          <a:extLst>
            <a:ext uri="{FF2B5EF4-FFF2-40B4-BE49-F238E27FC236}">
              <a16:creationId xmlns:a16="http://schemas.microsoft.com/office/drawing/2014/main" id="{2210FC79-00B5-497B-ABB7-1BBD9109D711}"/>
            </a:ext>
          </a:extLst>
        </xdr:cNvPr>
        <xdr:cNvSpPr/>
      </xdr:nvSpPr>
      <xdr:spPr>
        <a:xfrm>
          <a:off x="5197929" y="2228307"/>
          <a:ext cx="667294" cy="426717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400" b="1">
              <a:solidFill>
                <a:srgbClr val="FF0000"/>
              </a:solidFill>
            </a:rPr>
            <a:t>※2</a:t>
          </a:r>
        </a:p>
        <a:p>
          <a:pPr algn="ctr"/>
          <a:endParaRPr kumimoji="1" lang="ja-JP" altLang="en-US" sz="1400" b="1"/>
        </a:p>
      </xdr:txBody>
    </xdr:sp>
    <xdr:clientData/>
  </xdr:twoCellAnchor>
  <xdr:twoCellAnchor>
    <xdr:from>
      <xdr:col>8</xdr:col>
      <xdr:colOff>1088572</xdr:colOff>
      <xdr:row>6</xdr:row>
      <xdr:rowOff>32657</xdr:rowOff>
    </xdr:from>
    <xdr:to>
      <xdr:col>9</xdr:col>
      <xdr:colOff>645523</xdr:colOff>
      <xdr:row>7</xdr:row>
      <xdr:rowOff>1</xdr:rowOff>
    </xdr:to>
    <xdr:sp macro="" textlink="">
      <xdr:nvSpPr>
        <xdr:cNvPr id="5" name="楕円 4">
          <a:extLst>
            <a:ext uri="{FF2B5EF4-FFF2-40B4-BE49-F238E27FC236}">
              <a16:creationId xmlns:a16="http://schemas.microsoft.com/office/drawing/2014/main" id="{4E3E5785-EEE6-41D8-B517-06A58C117674}"/>
            </a:ext>
          </a:extLst>
        </xdr:cNvPr>
        <xdr:cNvSpPr/>
      </xdr:nvSpPr>
      <xdr:spPr>
        <a:xfrm>
          <a:off x="7573192" y="2173877"/>
          <a:ext cx="669471" cy="218804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400" b="1">
              <a:solidFill>
                <a:srgbClr val="FF0000"/>
              </a:solidFill>
            </a:rPr>
            <a:t>※3</a:t>
          </a:r>
          <a:endParaRPr kumimoji="1" lang="ja-JP" altLang="en-US" sz="1400" b="1"/>
        </a:p>
      </xdr:txBody>
    </xdr:sp>
    <xdr:clientData/>
  </xdr:twoCellAnchor>
  <xdr:twoCellAnchor>
    <xdr:from>
      <xdr:col>7</xdr:col>
      <xdr:colOff>500744</xdr:colOff>
      <xdr:row>6</xdr:row>
      <xdr:rowOff>239485</xdr:rowOff>
    </xdr:from>
    <xdr:to>
      <xdr:col>8</xdr:col>
      <xdr:colOff>623753</xdr:colOff>
      <xdr:row>8</xdr:row>
      <xdr:rowOff>32658</xdr:rowOff>
    </xdr:to>
    <xdr:sp macro="" textlink="">
      <xdr:nvSpPr>
        <xdr:cNvPr id="6" name="楕円 5">
          <a:extLst>
            <a:ext uri="{FF2B5EF4-FFF2-40B4-BE49-F238E27FC236}">
              <a16:creationId xmlns:a16="http://schemas.microsoft.com/office/drawing/2014/main" id="{E8D7C8B9-3933-4601-98AD-8AB921FEF023}"/>
            </a:ext>
          </a:extLst>
        </xdr:cNvPr>
        <xdr:cNvSpPr/>
      </xdr:nvSpPr>
      <xdr:spPr>
        <a:xfrm>
          <a:off x="6444344" y="2373085"/>
          <a:ext cx="667295" cy="293916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400" b="1">
              <a:solidFill>
                <a:srgbClr val="FF0000"/>
              </a:solidFill>
            </a:rPr>
            <a:t>※4</a:t>
          </a:r>
          <a:endParaRPr kumimoji="1" lang="ja-JP" altLang="en-US" sz="1400" b="1"/>
        </a:p>
      </xdr:txBody>
    </xdr:sp>
    <xdr:clientData/>
  </xdr:twoCellAnchor>
  <xdr:twoCellAnchor>
    <xdr:from>
      <xdr:col>13</xdr:col>
      <xdr:colOff>903514</xdr:colOff>
      <xdr:row>6</xdr:row>
      <xdr:rowOff>10886</xdr:rowOff>
    </xdr:from>
    <xdr:to>
      <xdr:col>14</xdr:col>
      <xdr:colOff>514894</xdr:colOff>
      <xdr:row>6</xdr:row>
      <xdr:rowOff>348344</xdr:rowOff>
    </xdr:to>
    <xdr:sp macro="" textlink="">
      <xdr:nvSpPr>
        <xdr:cNvPr id="7" name="楕円 6">
          <a:extLst>
            <a:ext uri="{FF2B5EF4-FFF2-40B4-BE49-F238E27FC236}">
              <a16:creationId xmlns:a16="http://schemas.microsoft.com/office/drawing/2014/main" id="{75EADDD5-388B-4243-91AD-C3D27806ABEF}"/>
            </a:ext>
          </a:extLst>
        </xdr:cNvPr>
        <xdr:cNvSpPr/>
      </xdr:nvSpPr>
      <xdr:spPr>
        <a:xfrm>
          <a:off x="11723914" y="2152106"/>
          <a:ext cx="655320" cy="238398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400" b="1">
              <a:solidFill>
                <a:srgbClr val="FF0000"/>
              </a:solidFill>
            </a:rPr>
            <a:t>※5</a:t>
          </a:r>
        </a:p>
        <a:p>
          <a:pPr algn="ctr"/>
          <a:endParaRPr kumimoji="1" lang="ja-JP" altLang="en-US" sz="1400" b="1"/>
        </a:p>
      </xdr:txBody>
    </xdr:sp>
    <xdr:clientData/>
  </xdr:twoCellAnchor>
  <xdr:twoCellAnchor>
    <xdr:from>
      <xdr:col>7</xdr:col>
      <xdr:colOff>174171</xdr:colOff>
      <xdr:row>17</xdr:row>
      <xdr:rowOff>674914</xdr:rowOff>
    </xdr:from>
    <xdr:to>
      <xdr:col>8</xdr:col>
      <xdr:colOff>297179</xdr:colOff>
      <xdr:row>19</xdr:row>
      <xdr:rowOff>54428</xdr:rowOff>
    </xdr:to>
    <xdr:sp macro="" textlink="">
      <xdr:nvSpPr>
        <xdr:cNvPr id="8" name="楕円 7">
          <a:extLst>
            <a:ext uri="{FF2B5EF4-FFF2-40B4-BE49-F238E27FC236}">
              <a16:creationId xmlns:a16="http://schemas.microsoft.com/office/drawing/2014/main" id="{9AF5FC16-4DB2-4DAB-A27B-0EE88A92AEA9}"/>
            </a:ext>
          </a:extLst>
        </xdr:cNvPr>
        <xdr:cNvSpPr/>
      </xdr:nvSpPr>
      <xdr:spPr>
        <a:xfrm>
          <a:off x="6117771" y="5483134"/>
          <a:ext cx="664028" cy="332014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400" b="1">
              <a:solidFill>
                <a:srgbClr val="FF0000"/>
              </a:solidFill>
            </a:rPr>
            <a:t>※6</a:t>
          </a:r>
        </a:p>
        <a:p>
          <a:pPr algn="ctr"/>
          <a:endParaRPr kumimoji="1" lang="ja-JP" altLang="en-US" sz="1400" b="1"/>
        </a:p>
      </xdr:txBody>
    </xdr:sp>
    <xdr:clientData/>
  </xdr:twoCellAnchor>
  <xdr:twoCellAnchor>
    <xdr:from>
      <xdr:col>12</xdr:col>
      <xdr:colOff>283028</xdr:colOff>
      <xdr:row>18</xdr:row>
      <xdr:rowOff>76201</xdr:rowOff>
    </xdr:from>
    <xdr:to>
      <xdr:col>13</xdr:col>
      <xdr:colOff>449580</xdr:colOff>
      <xdr:row>19</xdr:row>
      <xdr:rowOff>43544</xdr:rowOff>
    </xdr:to>
    <xdr:sp macro="" textlink="">
      <xdr:nvSpPr>
        <xdr:cNvPr id="9" name="楕円 8">
          <a:extLst>
            <a:ext uri="{FF2B5EF4-FFF2-40B4-BE49-F238E27FC236}">
              <a16:creationId xmlns:a16="http://schemas.microsoft.com/office/drawing/2014/main" id="{CDFFDD6C-A016-4546-8651-C1B8E017CDC5}"/>
            </a:ext>
          </a:extLst>
        </xdr:cNvPr>
        <xdr:cNvSpPr/>
      </xdr:nvSpPr>
      <xdr:spPr>
        <a:xfrm>
          <a:off x="10600508" y="5585461"/>
          <a:ext cx="669472" cy="218803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400" b="1">
              <a:solidFill>
                <a:srgbClr val="FF0000"/>
              </a:solidFill>
            </a:rPr>
            <a:t>※7</a:t>
          </a:r>
        </a:p>
        <a:p>
          <a:pPr algn="ctr"/>
          <a:endParaRPr kumimoji="1" lang="ja-JP" altLang="en-US" sz="1400" b="1"/>
        </a:p>
      </xdr:txBody>
    </xdr:sp>
    <xdr:clientData/>
  </xdr:twoCellAnchor>
  <xdr:twoCellAnchor>
    <xdr:from>
      <xdr:col>11</xdr:col>
      <xdr:colOff>849085</xdr:colOff>
      <xdr:row>28</xdr:row>
      <xdr:rowOff>65315</xdr:rowOff>
    </xdr:from>
    <xdr:to>
      <xdr:col>13</xdr:col>
      <xdr:colOff>112122</xdr:colOff>
      <xdr:row>28</xdr:row>
      <xdr:rowOff>357053</xdr:rowOff>
    </xdr:to>
    <xdr:sp macro="" textlink="">
      <xdr:nvSpPr>
        <xdr:cNvPr id="10" name="楕円 9">
          <a:extLst>
            <a:ext uri="{FF2B5EF4-FFF2-40B4-BE49-F238E27FC236}">
              <a16:creationId xmlns:a16="http://schemas.microsoft.com/office/drawing/2014/main" id="{459B6D22-ED10-4A10-AD1A-A4BB4A5E0E01}"/>
            </a:ext>
          </a:extLst>
        </xdr:cNvPr>
        <xdr:cNvSpPr/>
      </xdr:nvSpPr>
      <xdr:spPr>
        <a:xfrm>
          <a:off x="10259785" y="8081555"/>
          <a:ext cx="672737" cy="291738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400" b="1">
              <a:solidFill>
                <a:srgbClr val="FF0000"/>
              </a:solidFill>
            </a:rPr>
            <a:t>※8</a:t>
          </a:r>
          <a:endParaRPr kumimoji="1" lang="ja-JP" altLang="en-US" sz="1400" b="1"/>
        </a:p>
      </xdr:txBody>
    </xdr:sp>
    <xdr:clientData/>
  </xdr:twoCellAnchor>
  <xdr:twoCellAnchor>
    <xdr:from>
      <xdr:col>2</xdr:col>
      <xdr:colOff>1060397</xdr:colOff>
      <xdr:row>31</xdr:row>
      <xdr:rowOff>195943</xdr:rowOff>
    </xdr:from>
    <xdr:to>
      <xdr:col>3</xdr:col>
      <xdr:colOff>715318</xdr:colOff>
      <xdr:row>35</xdr:row>
      <xdr:rowOff>170330</xdr:rowOff>
    </xdr:to>
    <xdr:sp macro="" textlink="">
      <xdr:nvSpPr>
        <xdr:cNvPr id="11" name="楕円 10">
          <a:extLst>
            <a:ext uri="{FF2B5EF4-FFF2-40B4-BE49-F238E27FC236}">
              <a16:creationId xmlns:a16="http://schemas.microsoft.com/office/drawing/2014/main" id="{8DBEB384-39CA-45AB-B7DE-28A7453CE486}"/>
            </a:ext>
          </a:extLst>
        </xdr:cNvPr>
        <xdr:cNvSpPr/>
      </xdr:nvSpPr>
      <xdr:spPr>
        <a:xfrm>
          <a:off x="1532837" y="9164683"/>
          <a:ext cx="1674221" cy="949747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400" b="1">
              <a:solidFill>
                <a:srgbClr val="FF0000"/>
              </a:solidFill>
            </a:rPr>
            <a:t>※9</a:t>
          </a:r>
          <a:endParaRPr kumimoji="1" lang="ja-JP" altLang="en-US" sz="1400" b="1"/>
        </a:p>
      </xdr:txBody>
    </xdr:sp>
    <xdr:clientData/>
  </xdr:twoCellAnchor>
  <xdr:twoCellAnchor>
    <xdr:from>
      <xdr:col>1</xdr:col>
      <xdr:colOff>21771</xdr:colOff>
      <xdr:row>3</xdr:row>
      <xdr:rowOff>326572</xdr:rowOff>
    </xdr:from>
    <xdr:to>
      <xdr:col>2</xdr:col>
      <xdr:colOff>210094</xdr:colOff>
      <xdr:row>4</xdr:row>
      <xdr:rowOff>239487</xdr:rowOff>
    </xdr:to>
    <xdr:sp macro="" textlink="">
      <xdr:nvSpPr>
        <xdr:cNvPr id="12" name="楕円 11">
          <a:extLst>
            <a:ext uri="{FF2B5EF4-FFF2-40B4-BE49-F238E27FC236}">
              <a16:creationId xmlns:a16="http://schemas.microsoft.com/office/drawing/2014/main" id="{E255650F-BF2B-415D-8483-97E6BE72D5BF}"/>
            </a:ext>
          </a:extLst>
        </xdr:cNvPr>
        <xdr:cNvSpPr/>
      </xdr:nvSpPr>
      <xdr:spPr>
        <a:xfrm>
          <a:off x="21771" y="1119052"/>
          <a:ext cx="660763" cy="339635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400" b="1">
              <a:solidFill>
                <a:srgbClr val="FF0000"/>
              </a:solidFill>
            </a:rPr>
            <a:t>※0</a:t>
          </a:r>
          <a:endParaRPr kumimoji="1" lang="ja-JP" altLang="en-US" sz="1400" b="1"/>
        </a:p>
      </xdr:txBody>
    </xdr:sp>
    <xdr:clientData/>
  </xdr:twoCellAnchor>
  <xdr:twoCellAnchor>
    <xdr:from>
      <xdr:col>0</xdr:col>
      <xdr:colOff>0</xdr:colOff>
      <xdr:row>16</xdr:row>
      <xdr:rowOff>0</xdr:rowOff>
    </xdr:from>
    <xdr:to>
      <xdr:col>2</xdr:col>
      <xdr:colOff>188323</xdr:colOff>
      <xdr:row>17</xdr:row>
      <xdr:rowOff>21772</xdr:rowOff>
    </xdr:to>
    <xdr:sp macro="" textlink="">
      <xdr:nvSpPr>
        <xdr:cNvPr id="13" name="楕円 12">
          <a:extLst>
            <a:ext uri="{FF2B5EF4-FFF2-40B4-BE49-F238E27FC236}">
              <a16:creationId xmlns:a16="http://schemas.microsoft.com/office/drawing/2014/main" id="{48EC7409-EA78-4BA5-82EB-FDA083F611D7}"/>
            </a:ext>
          </a:extLst>
        </xdr:cNvPr>
        <xdr:cNvSpPr/>
      </xdr:nvSpPr>
      <xdr:spPr>
        <a:xfrm>
          <a:off x="0" y="4488180"/>
          <a:ext cx="660763" cy="341812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400" b="1">
              <a:solidFill>
                <a:srgbClr val="FF0000"/>
              </a:solidFill>
            </a:rPr>
            <a:t>※0</a:t>
          </a:r>
          <a:endParaRPr kumimoji="1" lang="ja-JP" altLang="en-US" sz="1400" b="1"/>
        </a:p>
      </xdr:txBody>
    </xdr:sp>
    <xdr:clientData/>
  </xdr:twoCellAnchor>
  <xdr:twoCellAnchor>
    <xdr:from>
      <xdr:col>8</xdr:col>
      <xdr:colOff>794658</xdr:colOff>
      <xdr:row>2</xdr:row>
      <xdr:rowOff>195941</xdr:rowOff>
    </xdr:from>
    <xdr:to>
      <xdr:col>12</xdr:col>
      <xdr:colOff>87087</xdr:colOff>
      <xdr:row>3</xdr:row>
      <xdr:rowOff>174170</xdr:rowOff>
    </xdr:to>
    <xdr:sp macro="" textlink="">
      <xdr:nvSpPr>
        <xdr:cNvPr id="14" name="吹き出し: 角を丸めた四角形 13">
          <a:extLst>
            <a:ext uri="{FF2B5EF4-FFF2-40B4-BE49-F238E27FC236}">
              <a16:creationId xmlns:a16="http://schemas.microsoft.com/office/drawing/2014/main" id="{BBF05FD9-3E96-475D-A1C3-357951B5736A}"/>
            </a:ext>
          </a:extLst>
        </xdr:cNvPr>
        <xdr:cNvSpPr/>
      </xdr:nvSpPr>
      <xdr:spPr>
        <a:xfrm>
          <a:off x="7279278" y="508361"/>
          <a:ext cx="3125289" cy="458289"/>
        </a:xfrm>
        <a:prstGeom prst="wedgeRoundRectCallout">
          <a:avLst>
            <a:gd name="adj1" fmla="val 96474"/>
            <a:gd name="adj2" fmla="val 14668"/>
            <a:gd name="adj3" fmla="val 16667"/>
          </a:avLst>
        </a:prstGeom>
        <a:solidFill>
          <a:schemeClr val="accent1">
            <a:lumMod val="60000"/>
            <a:lumOff val="40000"/>
            <a:alpha val="5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>
                  <a:lumMod val="95000"/>
                  <a:lumOff val="5000"/>
                </a:schemeClr>
              </a:solidFill>
            </a:rPr>
            <a:t>算出に使用する係数を記載してください</a:t>
          </a:r>
          <a:r>
            <a:rPr kumimoji="1" lang="ja-JP" altLang="en-US" sz="1100"/>
            <a:t>。</a:t>
          </a:r>
        </a:p>
      </xdr:txBody>
    </xdr:sp>
    <xdr:clientData/>
  </xdr:twoCellAnchor>
  <xdr:twoCellAnchor>
    <xdr:from>
      <xdr:col>11</xdr:col>
      <xdr:colOff>8965</xdr:colOff>
      <xdr:row>14</xdr:row>
      <xdr:rowOff>-1</xdr:rowOff>
    </xdr:from>
    <xdr:to>
      <xdr:col>11</xdr:col>
      <xdr:colOff>546849</xdr:colOff>
      <xdr:row>14</xdr:row>
      <xdr:rowOff>233082</xdr:rowOff>
    </xdr:to>
    <xdr:sp macro="" textlink="">
      <xdr:nvSpPr>
        <xdr:cNvPr id="15" name="正方形/長方形 14">
          <a:extLst>
            <a:ext uri="{FF2B5EF4-FFF2-40B4-BE49-F238E27FC236}">
              <a16:creationId xmlns:a16="http://schemas.microsoft.com/office/drawing/2014/main" id="{C43280F5-9B3B-4EF2-8959-85430C894232}"/>
            </a:ext>
          </a:extLst>
        </xdr:cNvPr>
        <xdr:cNvSpPr/>
      </xdr:nvSpPr>
      <xdr:spPr>
        <a:xfrm>
          <a:off x="9419665" y="4152899"/>
          <a:ext cx="537884" cy="23308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(A+B)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7</xdr:col>
      <xdr:colOff>163286</xdr:colOff>
      <xdr:row>28</xdr:row>
      <xdr:rowOff>76200</xdr:rowOff>
    </xdr:from>
    <xdr:to>
      <xdr:col>8</xdr:col>
      <xdr:colOff>286294</xdr:colOff>
      <xdr:row>28</xdr:row>
      <xdr:rowOff>367938</xdr:rowOff>
    </xdr:to>
    <xdr:sp macro="" textlink="">
      <xdr:nvSpPr>
        <xdr:cNvPr id="16" name="楕円 15">
          <a:extLst>
            <a:ext uri="{FF2B5EF4-FFF2-40B4-BE49-F238E27FC236}">
              <a16:creationId xmlns:a16="http://schemas.microsoft.com/office/drawing/2014/main" id="{DF19FCBF-2E29-45AE-9196-C02022B11DB6}"/>
            </a:ext>
          </a:extLst>
        </xdr:cNvPr>
        <xdr:cNvSpPr/>
      </xdr:nvSpPr>
      <xdr:spPr>
        <a:xfrm>
          <a:off x="6106886" y="8092440"/>
          <a:ext cx="664028" cy="291738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400" b="1">
              <a:solidFill>
                <a:srgbClr val="FF0000"/>
              </a:solidFill>
            </a:rPr>
            <a:t>※8</a:t>
          </a:r>
          <a:endParaRPr kumimoji="1" lang="ja-JP" altLang="en-US" sz="1400" b="1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219916-8712-4AF2-9D31-D14847D42A3B}">
  <sheetPr>
    <pageSetUpPr fitToPage="1"/>
  </sheetPr>
  <dimension ref="B1:U46"/>
  <sheetViews>
    <sheetView showGridLines="0" tabSelected="1" view="pageBreakPreview" topLeftCell="A16" zoomScale="70" zoomScaleNormal="75" zoomScaleSheetLayoutView="70" workbookViewId="0">
      <selection activeCell="N35" sqref="N35"/>
    </sheetView>
  </sheetViews>
  <sheetFormatPr defaultColWidth="8.69921875" defaultRowHeight="19.8" x14ac:dyDescent="0.45"/>
  <cols>
    <col min="1" max="1" width="2" style="10" customWidth="1"/>
    <col min="2" max="2" width="8.69921875" style="10" customWidth="1"/>
    <col min="3" max="3" width="26.5" style="82" customWidth="1"/>
    <col min="4" max="4" width="13.19921875" style="69" customWidth="1"/>
    <col min="5" max="5" width="11.59765625" style="69" customWidth="1"/>
    <col min="6" max="6" width="8" style="69" customWidth="1"/>
    <col min="7" max="7" width="10.8984375" style="10" customWidth="1"/>
    <col min="8" max="8" width="5.3984375" style="69" customWidth="1"/>
    <col min="9" max="9" width="13.19921875" style="10" customWidth="1"/>
    <col min="10" max="10" width="13.69921875" style="10" customWidth="1"/>
    <col min="11" max="11" width="9.09765625" style="141" customWidth="1"/>
    <col min="12" max="12" width="11.8984375" style="10" customWidth="1"/>
    <col min="13" max="13" width="4.5" style="69" customWidth="1"/>
    <col min="14" max="14" width="15" style="10" customWidth="1"/>
    <col min="15" max="15" width="13.59765625" style="10" customWidth="1"/>
    <col min="16" max="16" width="11.8984375" style="10" customWidth="1"/>
    <col min="17" max="17" width="4.59765625" style="10" customWidth="1"/>
    <col min="18" max="18" width="14.69921875" style="10" customWidth="1"/>
    <col min="19" max="19" width="9.3984375" style="69" customWidth="1"/>
    <col min="20" max="20" width="13.796875" style="10" customWidth="1"/>
    <col min="21" max="21" width="2.09765625" style="10" customWidth="1"/>
    <col min="22" max="16384" width="8.69921875" style="10"/>
  </cols>
  <sheetData>
    <row r="1" spans="2:21" ht="4.95" customHeight="1" x14ac:dyDescent="0.45"/>
    <row r="2" spans="2:21" ht="7.8" customHeight="1" x14ac:dyDescent="0.45">
      <c r="T2" s="81"/>
    </row>
    <row r="3" spans="2:21" ht="48" customHeight="1" x14ac:dyDescent="0.45">
      <c r="B3" s="93" t="s">
        <v>72</v>
      </c>
      <c r="D3" s="99"/>
      <c r="E3" s="99"/>
      <c r="F3" s="99"/>
    </row>
    <row r="4" spans="2:21" ht="33.6" customHeight="1" thickBot="1" x14ac:dyDescent="0.5"/>
    <row r="5" spans="2:21" ht="25.2" customHeight="1" thickBot="1" x14ac:dyDescent="0.5">
      <c r="C5" s="83"/>
      <c r="E5" s="106"/>
      <c r="F5" s="420" t="s">
        <v>1</v>
      </c>
      <c r="G5" s="421"/>
      <c r="H5" s="421"/>
      <c r="I5" s="421"/>
      <c r="J5" s="422"/>
      <c r="K5" s="420" t="s">
        <v>2</v>
      </c>
      <c r="L5" s="421"/>
      <c r="M5" s="421"/>
      <c r="N5" s="421"/>
      <c r="O5" s="421"/>
      <c r="P5" s="421"/>
      <c r="Q5" s="421"/>
      <c r="R5" s="421"/>
      <c r="S5" s="421"/>
      <c r="T5" s="422"/>
    </row>
    <row r="6" spans="2:21" ht="49.95" customHeight="1" thickBot="1" x14ac:dyDescent="0.5">
      <c r="B6" s="120" t="s">
        <v>6</v>
      </c>
      <c r="C6" s="67" t="s">
        <v>5</v>
      </c>
      <c r="D6" s="6" t="s">
        <v>12</v>
      </c>
      <c r="E6" s="6"/>
      <c r="F6" s="6" t="s">
        <v>7</v>
      </c>
      <c r="G6" s="446" t="s">
        <v>32</v>
      </c>
      <c r="H6" s="447"/>
      <c r="I6" s="2" t="s">
        <v>33</v>
      </c>
      <c r="J6" s="4" t="s">
        <v>95</v>
      </c>
      <c r="K6" s="142" t="s">
        <v>7</v>
      </c>
      <c r="L6" s="446" t="s">
        <v>34</v>
      </c>
      <c r="M6" s="447"/>
      <c r="N6" s="2" t="s">
        <v>35</v>
      </c>
      <c r="O6" s="2" t="s">
        <v>3</v>
      </c>
      <c r="P6" s="444" t="s">
        <v>51</v>
      </c>
      <c r="Q6" s="445"/>
      <c r="R6" s="2" t="s">
        <v>9</v>
      </c>
      <c r="S6" s="3" t="s">
        <v>20</v>
      </c>
      <c r="T6" s="4" t="s">
        <v>4</v>
      </c>
    </row>
    <row r="7" spans="2:21" ht="15" customHeight="1" x14ac:dyDescent="0.45">
      <c r="B7" s="411" t="s">
        <v>10</v>
      </c>
      <c r="C7" s="265"/>
      <c r="D7" s="204"/>
      <c r="E7" s="266" t="s">
        <v>18</v>
      </c>
      <c r="F7" s="267"/>
      <c r="G7" s="436"/>
      <c r="H7" s="437"/>
      <c r="I7" s="28"/>
      <c r="J7" s="268" t="str">
        <f>IF(G7="","",G7*0.579/1000)</f>
        <v/>
      </c>
      <c r="K7" s="269"/>
      <c r="L7" s="442"/>
      <c r="M7" s="443"/>
      <c r="N7" s="270"/>
      <c r="O7" s="270"/>
      <c r="P7" s="442" t="str">
        <f>IF(G7="","",(G7-L7))</f>
        <v/>
      </c>
      <c r="Q7" s="443"/>
      <c r="R7" s="271" t="str">
        <f>IF(P7="","",P7*0.579/1000)</f>
        <v/>
      </c>
      <c r="S7" s="272"/>
      <c r="T7" s="273" t="str">
        <f>IF(R7="","",R7*S7)</f>
        <v/>
      </c>
    </row>
    <row r="8" spans="2:21" ht="15" customHeight="1" x14ac:dyDescent="0.45">
      <c r="B8" s="412"/>
      <c r="C8" s="274"/>
      <c r="D8" s="201"/>
      <c r="E8" s="275" t="s">
        <v>18</v>
      </c>
      <c r="F8" s="201"/>
      <c r="G8" s="438"/>
      <c r="H8" s="439"/>
      <c r="I8" s="30"/>
      <c r="J8" s="268" t="str">
        <f t="shared" ref="J8:J9" si="0">IF(G8="","",G8*0.579/1000)</f>
        <v/>
      </c>
      <c r="K8" s="269"/>
      <c r="L8" s="432"/>
      <c r="M8" s="433"/>
      <c r="N8" s="276"/>
      <c r="O8" s="270"/>
      <c r="P8" s="432" t="str">
        <f>IF(G8="","",G8-L8)</f>
        <v/>
      </c>
      <c r="Q8" s="433"/>
      <c r="R8" s="271" t="str">
        <f t="shared" ref="R8:R9" si="1">IF(P8="","",P8*0.579/1000)</f>
        <v/>
      </c>
      <c r="S8" s="234"/>
      <c r="T8" s="273" t="str">
        <f>IF(R8="","",R8*S8)</f>
        <v/>
      </c>
    </row>
    <row r="9" spans="2:21" ht="15" customHeight="1" thickBot="1" x14ac:dyDescent="0.5">
      <c r="B9" s="412"/>
      <c r="C9" s="277"/>
      <c r="D9" s="278"/>
      <c r="E9" s="279" t="s">
        <v>18</v>
      </c>
      <c r="F9" s="278"/>
      <c r="G9" s="440"/>
      <c r="H9" s="441"/>
      <c r="I9" s="280"/>
      <c r="J9" s="281" t="str">
        <f t="shared" si="0"/>
        <v/>
      </c>
      <c r="K9" s="282"/>
      <c r="L9" s="427"/>
      <c r="M9" s="428"/>
      <c r="N9" s="283"/>
      <c r="O9" s="283"/>
      <c r="P9" s="427" t="str">
        <f>IF(G9="","",G9-L9)</f>
        <v/>
      </c>
      <c r="Q9" s="428"/>
      <c r="R9" s="284" t="str">
        <f t="shared" si="1"/>
        <v/>
      </c>
      <c r="S9" s="285"/>
      <c r="T9" s="286" t="str">
        <f>IF(R9="","",R9*S9)</f>
        <v/>
      </c>
    </row>
    <row r="10" spans="2:21" ht="19.95" customHeight="1" thickTop="1" thickBot="1" x14ac:dyDescent="0.5">
      <c r="B10" s="413"/>
      <c r="C10" s="71" t="s">
        <v>23</v>
      </c>
      <c r="D10" s="430"/>
      <c r="E10" s="431"/>
      <c r="F10" s="57" t="s">
        <v>18</v>
      </c>
      <c r="G10" s="402">
        <f>SUM(施設1:施設5!G10:H10)</f>
        <v>0</v>
      </c>
      <c r="H10" s="403"/>
      <c r="I10" s="182">
        <f>SUM(施設1:施設5!I10)</f>
        <v>0</v>
      </c>
      <c r="J10" s="187">
        <f>SUM(施設1:施設5!J10)</f>
        <v>0</v>
      </c>
      <c r="K10" s="147"/>
      <c r="L10" s="393">
        <f>SUM(施設1:施設5!L10:M10)</f>
        <v>0</v>
      </c>
      <c r="M10" s="394"/>
      <c r="N10" s="182">
        <f>SUM(施設1:施設5!N10)</f>
        <v>0</v>
      </c>
      <c r="O10" s="163"/>
      <c r="P10" s="393">
        <f>SUM(施設1:施設5!P10:Q10)</f>
        <v>0</v>
      </c>
      <c r="Q10" s="394"/>
      <c r="R10" s="26">
        <f>SUM(施設1:施設5!R10)</f>
        <v>0</v>
      </c>
      <c r="S10" s="131"/>
      <c r="T10" s="27">
        <f>SUM(施設1:施設5!T10)</f>
        <v>0</v>
      </c>
    </row>
    <row r="11" spans="2:21" ht="15" customHeight="1" thickTop="1" x14ac:dyDescent="0.45">
      <c r="B11" s="411" t="s">
        <v>17</v>
      </c>
      <c r="C11" s="287"/>
      <c r="D11" s="122"/>
      <c r="E11" s="275" t="s">
        <v>18</v>
      </c>
      <c r="F11" s="122"/>
      <c r="G11" s="416"/>
      <c r="H11" s="417"/>
      <c r="I11" s="64"/>
      <c r="J11" s="188"/>
      <c r="K11" s="269"/>
      <c r="L11" s="434"/>
      <c r="M11" s="435"/>
      <c r="N11" s="270"/>
      <c r="O11" s="270"/>
      <c r="P11" s="434"/>
      <c r="Q11" s="435"/>
      <c r="R11" s="271"/>
      <c r="S11" s="272"/>
      <c r="T11" s="273"/>
    </row>
    <row r="12" spans="2:21" ht="15" customHeight="1" x14ac:dyDescent="0.45">
      <c r="B12" s="412"/>
      <c r="C12" s="288"/>
      <c r="D12" s="126"/>
      <c r="E12" s="275" t="s">
        <v>18</v>
      </c>
      <c r="F12" s="123"/>
      <c r="G12" s="418"/>
      <c r="H12" s="419"/>
      <c r="I12" s="30"/>
      <c r="J12" s="189"/>
      <c r="K12" s="269"/>
      <c r="L12" s="432"/>
      <c r="M12" s="433"/>
      <c r="N12" s="276"/>
      <c r="O12" s="270"/>
      <c r="P12" s="432"/>
      <c r="Q12" s="433"/>
      <c r="R12" s="271" t="str">
        <f t="shared" ref="R12" si="2">IF(P12="","",P12*0.579/1000)</f>
        <v/>
      </c>
      <c r="S12" s="289"/>
      <c r="T12" s="273" t="str">
        <f t="shared" ref="T12" si="3">IF(R12="","",R12*S12)</f>
        <v/>
      </c>
    </row>
    <row r="13" spans="2:21" ht="15" customHeight="1" thickBot="1" x14ac:dyDescent="0.5">
      <c r="B13" s="412"/>
      <c r="C13" s="290"/>
      <c r="D13" s="291"/>
      <c r="E13" s="279" t="s">
        <v>18</v>
      </c>
      <c r="F13" s="124"/>
      <c r="G13" s="423"/>
      <c r="H13" s="424"/>
      <c r="I13" s="65"/>
      <c r="J13" s="190"/>
      <c r="K13" s="282"/>
      <c r="L13" s="427"/>
      <c r="M13" s="428"/>
      <c r="N13" s="292"/>
      <c r="O13" s="292"/>
      <c r="P13" s="427"/>
      <c r="Q13" s="428"/>
      <c r="R13" s="284"/>
      <c r="S13" s="293"/>
      <c r="T13" s="286"/>
    </row>
    <row r="14" spans="2:21" ht="19.95" customHeight="1" thickTop="1" thickBot="1" x14ac:dyDescent="0.5">
      <c r="B14" s="413"/>
      <c r="C14" s="72" t="s">
        <v>24</v>
      </c>
      <c r="D14" s="414"/>
      <c r="E14" s="415"/>
      <c r="F14" s="161" t="s">
        <v>18</v>
      </c>
      <c r="G14" s="404"/>
      <c r="H14" s="405"/>
      <c r="I14" s="263"/>
      <c r="J14" s="264"/>
      <c r="K14" s="147"/>
      <c r="L14" s="393">
        <f>SUM(施設1:施設5!L14:M14)</f>
        <v>0</v>
      </c>
      <c r="M14" s="394"/>
      <c r="N14" s="182">
        <f>SUM(施設1:施設5!N14)</f>
        <v>0</v>
      </c>
      <c r="O14" s="163"/>
      <c r="P14" s="393">
        <f>SUM(施設1:施設5!P14:Q14)</f>
        <v>0</v>
      </c>
      <c r="Q14" s="394"/>
      <c r="R14" s="26">
        <f>SUM(施設1:施設5!R14)</f>
        <v>0</v>
      </c>
      <c r="S14" s="131"/>
      <c r="T14" s="27">
        <f>SUM(施設1:施設5!T14)</f>
        <v>0</v>
      </c>
    </row>
    <row r="15" spans="2:21" ht="19.95" customHeight="1" thickTop="1" thickBot="1" x14ac:dyDescent="0.5">
      <c r="B15" s="97"/>
      <c r="C15" s="73"/>
      <c r="D15" s="425"/>
      <c r="E15" s="426"/>
      <c r="F15" s="162" t="s">
        <v>18</v>
      </c>
      <c r="G15" s="402">
        <f>SUM(施設1:施設5!G15:H15)</f>
        <v>0</v>
      </c>
      <c r="H15" s="403"/>
      <c r="I15" s="182">
        <f>SUM(施設1:施設5!I15)</f>
        <v>0</v>
      </c>
      <c r="J15" s="187">
        <f>SUM(施設1:施設5!J15)</f>
        <v>0</v>
      </c>
      <c r="K15" s="147"/>
      <c r="L15" s="393">
        <f>SUM(施設1:施設5!L15:M15)</f>
        <v>0</v>
      </c>
      <c r="M15" s="394"/>
      <c r="N15" s="182">
        <f>SUM(施設1:施設5!N15)</f>
        <v>0</v>
      </c>
      <c r="O15" s="163"/>
      <c r="P15" s="393">
        <f>SUM(施設1:施設5!P15:Q15)</f>
        <v>0</v>
      </c>
      <c r="Q15" s="394"/>
      <c r="R15" s="26">
        <f>SUM(施設1:施設5!R15)</f>
        <v>0</v>
      </c>
      <c r="S15" s="131"/>
      <c r="T15" s="27">
        <f>SUM(施設1:施設5!T15)</f>
        <v>0</v>
      </c>
      <c r="U15" s="235"/>
    </row>
    <row r="16" spans="2:21" ht="6.6" customHeight="1" thickBot="1" x14ac:dyDescent="0.5">
      <c r="B16" s="98"/>
      <c r="C16" s="99"/>
      <c r="D16" s="99"/>
      <c r="E16" s="99"/>
      <c r="F16" s="112"/>
      <c r="G16" s="56"/>
      <c r="H16" s="70"/>
      <c r="I16" s="56"/>
      <c r="J16" s="100"/>
      <c r="K16" s="151"/>
      <c r="L16" s="56"/>
      <c r="M16" s="101"/>
      <c r="N16" s="56"/>
      <c r="O16" s="102"/>
      <c r="P16" s="103"/>
      <c r="Q16" s="102"/>
      <c r="R16" s="104"/>
      <c r="S16" s="136"/>
      <c r="T16" s="105"/>
    </row>
    <row r="17" spans="2:20" ht="25.2" customHeight="1" thickBot="1" x14ac:dyDescent="0.5">
      <c r="B17" s="8"/>
      <c r="C17" s="83"/>
      <c r="E17" s="107"/>
      <c r="F17" s="420" t="s">
        <v>1</v>
      </c>
      <c r="G17" s="421"/>
      <c r="H17" s="421"/>
      <c r="I17" s="421"/>
      <c r="J17" s="422"/>
      <c r="K17" s="420" t="s">
        <v>2</v>
      </c>
      <c r="L17" s="421"/>
      <c r="M17" s="421"/>
      <c r="N17" s="421"/>
      <c r="O17" s="421"/>
      <c r="P17" s="421"/>
      <c r="Q17" s="421"/>
      <c r="R17" s="421"/>
      <c r="S17" s="421"/>
      <c r="T17" s="422"/>
    </row>
    <row r="18" spans="2:20" ht="50.4" customHeight="1" thickBot="1" x14ac:dyDescent="0.5">
      <c r="B18" s="119" t="s">
        <v>16</v>
      </c>
      <c r="C18" s="67" t="s">
        <v>5</v>
      </c>
      <c r="D18" s="6" t="s">
        <v>12</v>
      </c>
      <c r="E18" s="6" t="s">
        <v>8</v>
      </c>
      <c r="F18" s="6" t="s">
        <v>7</v>
      </c>
      <c r="G18" s="5" t="s">
        <v>29</v>
      </c>
      <c r="H18" s="1" t="s">
        <v>30</v>
      </c>
      <c r="I18" s="2" t="s">
        <v>14</v>
      </c>
      <c r="J18" s="4" t="s">
        <v>95</v>
      </c>
      <c r="K18" s="142" t="s">
        <v>7</v>
      </c>
      <c r="L18" s="5" t="s">
        <v>29</v>
      </c>
      <c r="M18" s="1" t="s">
        <v>30</v>
      </c>
      <c r="N18" s="2" t="s">
        <v>13</v>
      </c>
      <c r="O18" s="2" t="s">
        <v>3</v>
      </c>
      <c r="P18" s="219" t="s">
        <v>52</v>
      </c>
      <c r="Q18" s="1" t="s">
        <v>15</v>
      </c>
      <c r="R18" s="2" t="s">
        <v>9</v>
      </c>
      <c r="S18" s="3" t="s">
        <v>20</v>
      </c>
      <c r="T18" s="4" t="s">
        <v>4</v>
      </c>
    </row>
    <row r="19" spans="2:20" ht="15" customHeight="1" x14ac:dyDescent="0.45">
      <c r="B19" s="406" t="s">
        <v>10</v>
      </c>
      <c r="C19" s="265"/>
      <c r="D19" s="204"/>
      <c r="E19" s="294"/>
      <c r="F19" s="267"/>
      <c r="G19" s="295"/>
      <c r="H19" s="296"/>
      <c r="I19" s="28"/>
      <c r="J19" s="29" t="str">
        <f>IF(G19="","",G19*2.23/1000)</f>
        <v/>
      </c>
      <c r="K19" s="269"/>
      <c r="L19" s="295"/>
      <c r="M19" s="296"/>
      <c r="N19" s="28"/>
      <c r="O19" s="28"/>
      <c r="P19" s="297"/>
      <c r="Q19" s="296"/>
      <c r="R19" s="298"/>
      <c r="S19" s="272"/>
      <c r="T19" s="273"/>
    </row>
    <row r="20" spans="2:20" ht="15" customHeight="1" x14ac:dyDescent="0.45">
      <c r="B20" s="407"/>
      <c r="C20" s="274"/>
      <c r="D20" s="201"/>
      <c r="E20" s="299"/>
      <c r="F20" s="201"/>
      <c r="G20" s="300"/>
      <c r="H20" s="301"/>
      <c r="I20" s="30"/>
      <c r="J20" s="31"/>
      <c r="K20" s="302"/>
      <c r="L20" s="300"/>
      <c r="M20" s="301"/>
      <c r="N20" s="30"/>
      <c r="O20" s="30"/>
      <c r="P20" s="297"/>
      <c r="Q20" s="303"/>
      <c r="R20" s="298"/>
      <c r="S20" s="234"/>
      <c r="T20" s="273"/>
    </row>
    <row r="21" spans="2:20" ht="15" customHeight="1" thickBot="1" x14ac:dyDescent="0.5">
      <c r="B21" s="407"/>
      <c r="C21" s="304"/>
      <c r="D21" s="305"/>
      <c r="E21" s="306"/>
      <c r="F21" s="305"/>
      <c r="G21" s="307"/>
      <c r="H21" s="308"/>
      <c r="I21" s="65"/>
      <c r="J21" s="309"/>
      <c r="K21" s="310"/>
      <c r="L21" s="307"/>
      <c r="M21" s="308"/>
      <c r="N21" s="65"/>
      <c r="O21" s="65"/>
      <c r="P21" s="311"/>
      <c r="Q21" s="312"/>
      <c r="R21" s="313"/>
      <c r="S21" s="233"/>
      <c r="T21" s="286"/>
    </row>
    <row r="22" spans="2:20" ht="19.95" customHeight="1" thickTop="1" thickBot="1" x14ac:dyDescent="0.5">
      <c r="B22" s="408"/>
      <c r="C22" s="74" t="s">
        <v>60</v>
      </c>
      <c r="D22" s="409"/>
      <c r="E22" s="410"/>
      <c r="F22" s="75" t="s">
        <v>18</v>
      </c>
      <c r="G22" s="231"/>
      <c r="H22" s="232"/>
      <c r="I22" s="182">
        <f>SUM(施設1:施設5!I22)</f>
        <v>0</v>
      </c>
      <c r="J22" s="187">
        <f>SUM(施設1:施設5!J22)</f>
        <v>0</v>
      </c>
      <c r="K22" s="147"/>
      <c r="L22" s="393">
        <f>SUM(施設1:施設5!L22:M22)</f>
        <v>0</v>
      </c>
      <c r="M22" s="394"/>
      <c r="N22" s="182">
        <f>SUM(施設1:施設5!N22)</f>
        <v>0</v>
      </c>
      <c r="O22" s="163"/>
      <c r="P22" s="393"/>
      <c r="Q22" s="394"/>
      <c r="R22" s="26">
        <f>SUM(施設1:施設5!R22)</f>
        <v>0</v>
      </c>
      <c r="S22" s="131"/>
      <c r="T22" s="27">
        <f>SUM(施設1:施設5!T22)</f>
        <v>0</v>
      </c>
    </row>
    <row r="23" spans="2:20" ht="15" customHeight="1" thickTop="1" x14ac:dyDescent="0.45">
      <c r="B23" s="411" t="s">
        <v>17</v>
      </c>
      <c r="C23" s="314"/>
      <c r="D23" s="125"/>
      <c r="E23" s="315"/>
      <c r="F23" s="125"/>
      <c r="G23" s="416"/>
      <c r="H23" s="417"/>
      <c r="I23" s="28"/>
      <c r="J23" s="29"/>
      <c r="K23" s="316"/>
      <c r="L23" s="317"/>
      <c r="M23" s="318"/>
      <c r="N23" s="319"/>
      <c r="O23" s="28"/>
      <c r="P23" s="297" t="str">
        <f>IF(L23="","",L23)</f>
        <v/>
      </c>
      <c r="Q23" s="320"/>
      <c r="R23" s="298" t="str">
        <f>IF(P23="","",P23*2.23/1000)</f>
        <v/>
      </c>
      <c r="S23" s="321"/>
      <c r="T23" s="273" t="str">
        <f>IF(R23="","",R23*S23)</f>
        <v/>
      </c>
    </row>
    <row r="24" spans="2:20" ht="15" customHeight="1" x14ac:dyDescent="0.45">
      <c r="B24" s="412"/>
      <c r="C24" s="288"/>
      <c r="D24" s="126"/>
      <c r="E24" s="322"/>
      <c r="F24" s="126"/>
      <c r="G24" s="418"/>
      <c r="H24" s="419"/>
      <c r="I24" s="30"/>
      <c r="J24" s="31"/>
      <c r="K24" s="302"/>
      <c r="L24" s="300"/>
      <c r="M24" s="301"/>
      <c r="N24" s="30"/>
      <c r="O24" s="28"/>
      <c r="P24" s="297" t="str">
        <f>IF(L24="","",L24)</f>
        <v/>
      </c>
      <c r="Q24" s="301"/>
      <c r="R24" s="298" t="str">
        <f t="shared" ref="R24" si="4">IF(P24="","",P24*2.23/1000)</f>
        <v/>
      </c>
      <c r="S24" s="234"/>
      <c r="T24" s="273" t="str">
        <f t="shared" ref="T24" si="5">IF(R24="","",R24*S24)</f>
        <v/>
      </c>
    </row>
    <row r="25" spans="2:20" ht="15" customHeight="1" thickBot="1" x14ac:dyDescent="0.5">
      <c r="B25" s="412"/>
      <c r="C25" s="290"/>
      <c r="D25" s="291"/>
      <c r="E25" s="323"/>
      <c r="F25" s="291"/>
      <c r="G25" s="423"/>
      <c r="H25" s="424"/>
      <c r="I25" s="65"/>
      <c r="J25" s="309"/>
      <c r="K25" s="310"/>
      <c r="L25" s="307"/>
      <c r="M25" s="308"/>
      <c r="N25" s="65"/>
      <c r="O25" s="65"/>
      <c r="P25" s="311"/>
      <c r="Q25" s="324"/>
      <c r="R25" s="313"/>
      <c r="S25" s="233"/>
      <c r="T25" s="286"/>
    </row>
    <row r="26" spans="2:20" ht="19.95" customHeight="1" thickTop="1" thickBot="1" x14ac:dyDescent="0.5">
      <c r="B26" s="413"/>
      <c r="C26" s="77" t="s">
        <v>61</v>
      </c>
      <c r="D26" s="414"/>
      <c r="E26" s="415"/>
      <c r="F26" s="172" t="s">
        <v>18</v>
      </c>
      <c r="G26" s="404"/>
      <c r="H26" s="405"/>
      <c r="I26" s="263"/>
      <c r="J26" s="264"/>
      <c r="K26" s="147"/>
      <c r="L26" s="393">
        <f>SUM(施設1:施設5!L26:M26)</f>
        <v>0</v>
      </c>
      <c r="M26" s="394"/>
      <c r="N26" s="182">
        <f>SUM(施設1:施設5!N26)</f>
        <v>0</v>
      </c>
      <c r="O26" s="163"/>
      <c r="P26" s="393"/>
      <c r="Q26" s="394"/>
      <c r="R26" s="26">
        <f>SUM(施設1:施設5!R26)</f>
        <v>0</v>
      </c>
      <c r="S26" s="131"/>
      <c r="T26" s="27">
        <f>SUM(施設1:施設5!T26)</f>
        <v>0</v>
      </c>
    </row>
    <row r="27" spans="2:20" ht="19.95" customHeight="1" thickTop="1" thickBot="1" x14ac:dyDescent="0.5">
      <c r="B27" s="222"/>
      <c r="C27" s="66"/>
      <c r="D27" s="400"/>
      <c r="E27" s="401"/>
      <c r="F27" s="6" t="s">
        <v>18</v>
      </c>
      <c r="G27" s="402"/>
      <c r="H27" s="403"/>
      <c r="I27" s="182">
        <f>SUM(施設1:施設5!I27)</f>
        <v>0</v>
      </c>
      <c r="J27" s="187">
        <f>SUM(施設1:施設5!J27)</f>
        <v>0</v>
      </c>
      <c r="K27" s="147"/>
      <c r="L27" s="393">
        <f>SUM(施設1:施設5!L27:M27)</f>
        <v>0</v>
      </c>
      <c r="M27" s="394"/>
      <c r="N27" s="182">
        <f>SUM(施設1:施設5!N27)</f>
        <v>0</v>
      </c>
      <c r="O27" s="163"/>
      <c r="P27" s="393"/>
      <c r="Q27" s="394"/>
      <c r="R27" s="26">
        <f>SUM(施設1:施設5!R27)</f>
        <v>0</v>
      </c>
      <c r="S27" s="131"/>
      <c r="T27" s="27">
        <f>SUM(施設1:施設5!T27)</f>
        <v>0</v>
      </c>
    </row>
    <row r="28" spans="2:20" ht="18.600000000000001" customHeight="1" thickBot="1" x14ac:dyDescent="0.55000000000000004">
      <c r="B28" s="429"/>
      <c r="C28" s="429"/>
      <c r="D28" s="195"/>
      <c r="E28" s="195"/>
      <c r="G28" s="166"/>
      <c r="I28" s="359" t="s">
        <v>77</v>
      </c>
      <c r="J28" s="325" t="s">
        <v>98</v>
      </c>
      <c r="K28" s="80"/>
      <c r="N28" s="217" t="s">
        <v>78</v>
      </c>
      <c r="P28" s="168"/>
      <c r="R28" s="362" t="s">
        <v>75</v>
      </c>
      <c r="S28" s="169"/>
      <c r="T28" s="260" t="s">
        <v>79</v>
      </c>
    </row>
    <row r="29" spans="2:20" ht="33" customHeight="1" thickBot="1" x14ac:dyDescent="0.5">
      <c r="B29" s="194"/>
      <c r="C29" s="99"/>
      <c r="D29" s="399"/>
      <c r="E29" s="399"/>
      <c r="F29" s="99"/>
      <c r="G29" s="397"/>
      <c r="H29" s="398"/>
      <c r="I29" s="262">
        <f>SUM(I27)</f>
        <v>0</v>
      </c>
      <c r="J29" s="326">
        <f>J27</f>
        <v>0</v>
      </c>
      <c r="K29" s="236"/>
      <c r="L29" s="237"/>
      <c r="M29" s="238"/>
      <c r="N29" s="262">
        <f>SUM(施設1:施設5!N29)</f>
        <v>0</v>
      </c>
      <c r="O29" s="259" t="s">
        <v>69</v>
      </c>
      <c r="P29" s="395"/>
      <c r="Q29" s="396"/>
      <c r="R29" s="327">
        <f>SUM(施設1:施設5!R29)</f>
        <v>0</v>
      </c>
      <c r="S29" s="174"/>
      <c r="T29" s="173">
        <f>SUM(施設1:施設5!T29)</f>
        <v>0</v>
      </c>
    </row>
    <row r="30" spans="2:20" ht="19.2" customHeight="1" thickBot="1" x14ac:dyDescent="0.5">
      <c r="C30" s="83" t="s">
        <v>49</v>
      </c>
      <c r="S30" s="381"/>
      <c r="T30" s="381"/>
    </row>
    <row r="31" spans="2:20" ht="19.2" customHeight="1" thickBot="1" x14ac:dyDescent="0.5">
      <c r="B31" s="214"/>
      <c r="C31" s="197" t="s">
        <v>46</v>
      </c>
      <c r="D31" s="382" t="s">
        <v>42</v>
      </c>
      <c r="E31" s="383"/>
      <c r="F31" s="200"/>
      <c r="G31" s="375" t="s">
        <v>32</v>
      </c>
      <c r="H31" s="376"/>
      <c r="I31" s="198" t="s">
        <v>45</v>
      </c>
      <c r="J31" s="199" t="s">
        <v>43</v>
      </c>
      <c r="R31" s="99" t="s">
        <v>105</v>
      </c>
      <c r="S31" s="193"/>
      <c r="T31" s="193"/>
    </row>
    <row r="32" spans="2:20" ht="19.2" customHeight="1" x14ac:dyDescent="0.45">
      <c r="B32" s="214"/>
      <c r="C32" s="390" t="s">
        <v>6</v>
      </c>
      <c r="D32" s="384" t="s">
        <v>56</v>
      </c>
      <c r="E32" s="385"/>
      <c r="F32" s="223"/>
      <c r="G32" s="250">
        <f>SUM(施設1:施設5!G32)</f>
        <v>0</v>
      </c>
      <c r="H32" s="203" t="s">
        <v>38</v>
      </c>
      <c r="I32" s="223"/>
      <c r="J32" s="357">
        <f>SUM(施設1:施設5!J32)</f>
        <v>0</v>
      </c>
      <c r="K32" s="10"/>
      <c r="M32" s="10"/>
      <c r="R32" s="391">
        <f>R27</f>
        <v>0</v>
      </c>
      <c r="S32" s="10"/>
    </row>
    <row r="33" spans="2:19" ht="19.2" customHeight="1" thickBot="1" x14ac:dyDescent="0.5">
      <c r="B33" s="214"/>
      <c r="C33" s="377"/>
      <c r="D33" s="388" t="s">
        <v>70</v>
      </c>
      <c r="E33" s="389"/>
      <c r="F33" s="227"/>
      <c r="G33" s="20">
        <f>SUM(施設1:施設5!G33)</f>
        <v>0</v>
      </c>
      <c r="H33" s="228" t="s">
        <v>38</v>
      </c>
      <c r="I33" s="227"/>
      <c r="J33" s="229"/>
      <c r="K33" s="10"/>
      <c r="M33" s="10"/>
      <c r="R33" s="392"/>
      <c r="S33" s="10"/>
    </row>
    <row r="34" spans="2:19" ht="19.2" customHeight="1" thickBot="1" x14ac:dyDescent="0.5">
      <c r="B34" s="214"/>
      <c r="C34" s="378"/>
      <c r="D34" s="373" t="s">
        <v>58</v>
      </c>
      <c r="E34" s="374"/>
      <c r="F34" s="224"/>
      <c r="G34" s="253">
        <f>SUM(施設1:施設5!G34)</f>
        <v>0</v>
      </c>
      <c r="H34" s="358" t="s">
        <v>38</v>
      </c>
      <c r="I34" s="224"/>
      <c r="J34" s="258">
        <f>SUM(施設1:施設5!J34)</f>
        <v>0</v>
      </c>
      <c r="K34" s="10"/>
      <c r="M34" s="10"/>
      <c r="R34" s="99" t="s">
        <v>102</v>
      </c>
      <c r="S34" s="10"/>
    </row>
    <row r="35" spans="2:19" ht="19.2" customHeight="1" x14ac:dyDescent="0.45">
      <c r="B35" s="214"/>
      <c r="C35" s="377" t="s">
        <v>41</v>
      </c>
      <c r="D35" s="386"/>
      <c r="E35" s="387"/>
      <c r="F35" s="267"/>
      <c r="G35" s="13">
        <f>SUM(施設1:施設5!G35)</f>
        <v>0</v>
      </c>
      <c r="H35" s="121"/>
      <c r="I35" s="13">
        <f>SUM(施設1:施設5!I35)</f>
        <v>0</v>
      </c>
      <c r="J35" s="356">
        <f>SUM(施設1:施設5!J35)</f>
        <v>0</v>
      </c>
      <c r="K35" s="369">
        <f>SUM(J35:J37)</f>
        <v>0</v>
      </c>
      <c r="R35" s="379" t="str">
        <f>IF(R32=0,"",R32/R29)</f>
        <v/>
      </c>
    </row>
    <row r="36" spans="2:19" ht="19.2" customHeight="1" thickBot="1" x14ac:dyDescent="0.5">
      <c r="B36" s="214"/>
      <c r="C36" s="377"/>
      <c r="D36" s="388"/>
      <c r="E36" s="389"/>
      <c r="F36" s="201"/>
      <c r="G36" s="20">
        <f>SUM(施設1:施設5!G36)</f>
        <v>0</v>
      </c>
      <c r="H36" s="32"/>
      <c r="I36" s="20">
        <f>SUM(施設1:施設5!I36)</f>
        <v>0</v>
      </c>
      <c r="J36" s="257">
        <f>SUM(施設1:施設5!J36)</f>
        <v>0</v>
      </c>
      <c r="K36" s="80"/>
      <c r="O36" s="360"/>
      <c r="R36" s="380"/>
    </row>
    <row r="37" spans="2:19" ht="19.2" customHeight="1" thickBot="1" x14ac:dyDescent="0.5">
      <c r="B37" s="214"/>
      <c r="C37" s="378"/>
      <c r="D37" s="373"/>
      <c r="E37" s="374"/>
      <c r="F37" s="206"/>
      <c r="G37" s="253">
        <f>SUM(施設1:施設5!G37)</f>
        <v>0</v>
      </c>
      <c r="H37" s="205"/>
      <c r="I37" s="253">
        <f>SUM(施設1:施設5!I37)</f>
        <v>0</v>
      </c>
      <c r="J37" s="258">
        <f>SUM(施設1:施設5!J37)</f>
        <v>0</v>
      </c>
      <c r="K37" s="80"/>
      <c r="O37" s="360"/>
      <c r="Q37" s="202"/>
      <c r="R37" s="361" t="s">
        <v>103</v>
      </c>
    </row>
    <row r="38" spans="2:19" ht="5.4" customHeight="1" x14ac:dyDescent="0.45">
      <c r="B38" s="371"/>
      <c r="C38" s="69"/>
      <c r="G38" s="22"/>
      <c r="I38" s="22"/>
      <c r="J38" s="372">
        <f>SUM(J35:J37)</f>
        <v>0</v>
      </c>
      <c r="K38" s="80"/>
      <c r="O38" s="360"/>
      <c r="Q38" s="202"/>
      <c r="R38" s="361"/>
    </row>
    <row r="39" spans="2:19" ht="15" customHeight="1" thickBot="1" x14ac:dyDescent="0.5">
      <c r="B39" s="213"/>
      <c r="C39" s="69"/>
      <c r="D39" s="10"/>
      <c r="I39" s="215" t="s">
        <v>80</v>
      </c>
      <c r="J39" s="261" t="s">
        <v>81</v>
      </c>
      <c r="K39" s="80"/>
      <c r="N39" s="99" t="s">
        <v>99</v>
      </c>
      <c r="O39" s="360"/>
      <c r="Q39" s="202"/>
      <c r="R39" s="99" t="s">
        <v>76</v>
      </c>
    </row>
    <row r="40" spans="2:19" ht="34.200000000000003" customHeight="1" thickBot="1" x14ac:dyDescent="0.5">
      <c r="B40" s="10" t="s">
        <v>97</v>
      </c>
      <c r="I40" s="262">
        <f>SUM(I35:I37)</f>
        <v>0</v>
      </c>
      <c r="J40" s="327">
        <f>SUM(J34:J37)</f>
        <v>0</v>
      </c>
      <c r="K40" s="239"/>
      <c r="L40" s="240"/>
      <c r="M40" s="241"/>
      <c r="N40" s="368" t="str">
        <f>IF(J38=0,"",R32/J38)</f>
        <v/>
      </c>
      <c r="O40" s="329"/>
      <c r="P40" s="242"/>
      <c r="Q40" s="242"/>
      <c r="R40" s="328" t="str">
        <f>IF(R29=0,"",R29/J40)</f>
        <v/>
      </c>
    </row>
    <row r="41" spans="2:19" ht="18" customHeight="1" x14ac:dyDescent="0.45">
      <c r="K41" s="80"/>
      <c r="N41" s="370" t="s">
        <v>107</v>
      </c>
      <c r="R41" s="361" t="s">
        <v>103</v>
      </c>
    </row>
    <row r="42" spans="2:19" ht="19.2" customHeight="1" x14ac:dyDescent="0.45"/>
    <row r="43" spans="2:19" ht="19.2" customHeight="1" x14ac:dyDescent="0.45"/>
    <row r="44" spans="2:19" ht="19.2" customHeight="1" x14ac:dyDescent="0.45"/>
    <row r="45" spans="2:19" ht="19.2" customHeight="1" x14ac:dyDescent="0.45"/>
    <row r="46" spans="2:19" ht="19.2" customHeight="1" x14ac:dyDescent="0.45"/>
  </sheetData>
  <sheetProtection algorithmName="SHA-512" hashValue="yK93+iLY0M2SgsSQ3m+LJF92xEW08Dz+duo1vQz3MSz8EWqwU3f6tAarKqdYUC1ixTdd0S+BRedS258WbQVsMQ==" saltValue="1HgOyKsLae3f97P9Y4uc6Q==" spinCount="100000" sheet="1" formatCells="0" formatColumns="0" formatRows="0" insertColumns="0" insertRows="0" insertHyperlinks="0" deleteColumns="0" deleteRows="0" sort="0" autoFilter="0" pivotTables="0"/>
  <mergeCells count="72">
    <mergeCell ref="F5:J5"/>
    <mergeCell ref="K5:T5"/>
    <mergeCell ref="D14:E14"/>
    <mergeCell ref="G7:H7"/>
    <mergeCell ref="G8:H8"/>
    <mergeCell ref="G9:H9"/>
    <mergeCell ref="L7:M7"/>
    <mergeCell ref="L8:M8"/>
    <mergeCell ref="L11:M11"/>
    <mergeCell ref="L10:M10"/>
    <mergeCell ref="L12:M12"/>
    <mergeCell ref="L13:M13"/>
    <mergeCell ref="P7:Q7"/>
    <mergeCell ref="P6:Q6"/>
    <mergeCell ref="L6:M6"/>
    <mergeCell ref="G6:H6"/>
    <mergeCell ref="L9:M9"/>
    <mergeCell ref="P10:Q10"/>
    <mergeCell ref="B28:C28"/>
    <mergeCell ref="B7:B10"/>
    <mergeCell ref="B11:B14"/>
    <mergeCell ref="D10:E10"/>
    <mergeCell ref="K17:T17"/>
    <mergeCell ref="P13:Q13"/>
    <mergeCell ref="P12:Q12"/>
    <mergeCell ref="P11:Q11"/>
    <mergeCell ref="P9:Q9"/>
    <mergeCell ref="P8:Q8"/>
    <mergeCell ref="L15:M15"/>
    <mergeCell ref="L14:M14"/>
    <mergeCell ref="P14:Q14"/>
    <mergeCell ref="G25:H25"/>
    <mergeCell ref="G10:H10"/>
    <mergeCell ref="G26:H26"/>
    <mergeCell ref="B19:B22"/>
    <mergeCell ref="D22:E22"/>
    <mergeCell ref="B23:B26"/>
    <mergeCell ref="D26:E26"/>
    <mergeCell ref="G11:H11"/>
    <mergeCell ref="G24:H24"/>
    <mergeCell ref="G23:H23"/>
    <mergeCell ref="F17:J17"/>
    <mergeCell ref="G14:H14"/>
    <mergeCell ref="G13:H13"/>
    <mergeCell ref="G12:H12"/>
    <mergeCell ref="G15:H15"/>
    <mergeCell ref="D15:E15"/>
    <mergeCell ref="P15:Q15"/>
    <mergeCell ref="P29:Q29"/>
    <mergeCell ref="G29:H29"/>
    <mergeCell ref="D29:E29"/>
    <mergeCell ref="D27:E27"/>
    <mergeCell ref="L26:M26"/>
    <mergeCell ref="P26:Q26"/>
    <mergeCell ref="G27:H27"/>
    <mergeCell ref="L27:M27"/>
    <mergeCell ref="P27:Q27"/>
    <mergeCell ref="L22:M22"/>
    <mergeCell ref="P22:Q22"/>
    <mergeCell ref="D37:E37"/>
    <mergeCell ref="G31:H31"/>
    <mergeCell ref="C35:C37"/>
    <mergeCell ref="R35:R36"/>
    <mergeCell ref="S30:T30"/>
    <mergeCell ref="D31:E31"/>
    <mergeCell ref="D32:E32"/>
    <mergeCell ref="D35:E35"/>
    <mergeCell ref="D36:E36"/>
    <mergeCell ref="D33:E33"/>
    <mergeCell ref="C32:C34"/>
    <mergeCell ref="D34:E34"/>
    <mergeCell ref="R32:R33"/>
  </mergeCells>
  <phoneticPr fontId="2"/>
  <pageMargins left="0.36" right="0.24" top="0.48" bottom="0.34" header="0.31496062992125984" footer="0.31496062992125984"/>
  <pageSetup paperSize="9" scale="58" orientation="landscape" r:id="rId1"/>
  <rowBreaks count="2" manualBreakCount="2">
    <brk id="13" max="20" man="1"/>
    <brk id="21" max="20" man="1"/>
  </rowBreaks>
  <colBreaks count="2" manualBreakCount="2">
    <brk id="2" min="1" max="39" man="1"/>
    <brk id="5" min="1" max="39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93F391-3DAA-4561-96CD-7A8443B60732}">
  <sheetPr>
    <pageSetUpPr fitToPage="1"/>
  </sheetPr>
  <dimension ref="B1:T45"/>
  <sheetViews>
    <sheetView topLeftCell="A16" zoomScale="70" zoomScaleNormal="70" workbookViewId="0">
      <selection activeCell="G35" sqref="G35"/>
    </sheetView>
  </sheetViews>
  <sheetFormatPr defaultColWidth="8.69921875" defaultRowHeight="19.8" x14ac:dyDescent="0.45"/>
  <cols>
    <col min="1" max="1" width="2" style="10" customWidth="1"/>
    <col min="2" max="2" width="8.69921875" style="10"/>
    <col min="3" max="3" width="26.5" style="82" customWidth="1"/>
    <col min="4" max="4" width="13.19921875" style="69" customWidth="1"/>
    <col min="5" max="5" width="11.59765625" style="69" customWidth="1"/>
    <col min="6" max="6" width="8" style="69" customWidth="1"/>
    <col min="7" max="7" width="12.5" style="10" customWidth="1"/>
    <col min="8" max="8" width="7.09765625" style="69" customWidth="1"/>
    <col min="9" max="9" width="14.59765625" style="10" customWidth="1"/>
    <col min="10" max="10" width="14.69921875" style="10" customWidth="1"/>
    <col min="11" max="11" width="9.09765625" style="141" customWidth="1"/>
    <col min="12" max="12" width="11.8984375" style="10" customWidth="1"/>
    <col min="13" max="13" width="6.59765625" style="69" customWidth="1"/>
    <col min="14" max="14" width="13.69921875" style="10" customWidth="1"/>
    <col min="15" max="15" width="13.59765625" style="10" customWidth="1"/>
    <col min="16" max="16" width="12.19921875" style="10" customWidth="1"/>
    <col min="17" max="17" width="6" style="10" customWidth="1"/>
    <col min="18" max="18" width="16.59765625" style="10" customWidth="1"/>
    <col min="19" max="19" width="7.09765625" style="69" customWidth="1"/>
    <col min="20" max="20" width="15.09765625" style="10" customWidth="1"/>
    <col min="21" max="21" width="3.69921875" style="10" customWidth="1"/>
    <col min="22" max="16384" width="8.69921875" style="10"/>
  </cols>
  <sheetData>
    <row r="1" spans="2:20" ht="4.95" customHeight="1" x14ac:dyDescent="0.45"/>
    <row r="2" spans="2:20" x14ac:dyDescent="0.45">
      <c r="T2" s="81" t="s">
        <v>19</v>
      </c>
    </row>
    <row r="3" spans="2:20" ht="48" customHeight="1" x14ac:dyDescent="0.45">
      <c r="B3" s="93" t="s">
        <v>83</v>
      </c>
      <c r="D3" s="99"/>
      <c r="E3" s="99"/>
      <c r="F3" s="99"/>
    </row>
    <row r="4" spans="2:20" ht="33.6" customHeight="1" thickBot="1" x14ac:dyDescent="0.5"/>
    <row r="5" spans="2:20" ht="25.2" customHeight="1" thickBot="1" x14ac:dyDescent="0.5">
      <c r="C5" s="83"/>
      <c r="E5" s="106"/>
      <c r="F5" s="420" t="s">
        <v>1</v>
      </c>
      <c r="G5" s="421"/>
      <c r="H5" s="421"/>
      <c r="I5" s="421"/>
      <c r="J5" s="422"/>
      <c r="K5" s="420" t="s">
        <v>2</v>
      </c>
      <c r="L5" s="421"/>
      <c r="M5" s="421"/>
      <c r="N5" s="421"/>
      <c r="O5" s="421"/>
      <c r="P5" s="421"/>
      <c r="Q5" s="421"/>
      <c r="R5" s="421"/>
      <c r="S5" s="421"/>
      <c r="T5" s="422"/>
    </row>
    <row r="6" spans="2:20" ht="49.95" customHeight="1" thickBot="1" x14ac:dyDescent="0.5">
      <c r="B6" s="120" t="s">
        <v>6</v>
      </c>
      <c r="C6" s="67" t="s">
        <v>5</v>
      </c>
      <c r="D6" s="6" t="s">
        <v>12</v>
      </c>
      <c r="E6" s="6"/>
      <c r="F6" s="6" t="s">
        <v>7</v>
      </c>
      <c r="G6" s="446" t="s">
        <v>32</v>
      </c>
      <c r="H6" s="447"/>
      <c r="I6" s="2" t="s">
        <v>33</v>
      </c>
      <c r="J6" s="4" t="s">
        <v>95</v>
      </c>
      <c r="K6" s="142" t="s">
        <v>7</v>
      </c>
      <c r="L6" s="446" t="s">
        <v>34</v>
      </c>
      <c r="M6" s="447"/>
      <c r="N6" s="2" t="s">
        <v>35</v>
      </c>
      <c r="O6" s="2" t="s">
        <v>3</v>
      </c>
      <c r="P6" s="444" t="s">
        <v>51</v>
      </c>
      <c r="Q6" s="445"/>
      <c r="R6" s="2" t="s">
        <v>9</v>
      </c>
      <c r="S6" s="3" t="s">
        <v>20</v>
      </c>
      <c r="T6" s="4" t="s">
        <v>4</v>
      </c>
    </row>
    <row r="7" spans="2:20" ht="19.95" customHeight="1" x14ac:dyDescent="0.45">
      <c r="B7" s="448" t="s">
        <v>10</v>
      </c>
      <c r="C7" s="84"/>
      <c r="D7" s="113"/>
      <c r="E7" s="96" t="s">
        <v>18</v>
      </c>
      <c r="F7" s="121"/>
      <c r="G7" s="451"/>
      <c r="H7" s="452"/>
      <c r="I7" s="13"/>
      <c r="J7" s="186" t="str">
        <f>IF(G7="","",G7*0.579/1000)</f>
        <v/>
      </c>
      <c r="K7" s="143"/>
      <c r="L7" s="453"/>
      <c r="M7" s="454"/>
      <c r="N7" s="144"/>
      <c r="O7" s="144"/>
      <c r="P7" s="453" t="str">
        <f>IF(G7="","",(G7-L7))</f>
        <v/>
      </c>
      <c r="Q7" s="454"/>
      <c r="R7" s="16" t="str">
        <f>IF(P7="","",P7*0.579/1000)</f>
        <v/>
      </c>
      <c r="S7" s="128" t="str">
        <f>IF(R7="","",15)</f>
        <v/>
      </c>
      <c r="T7" s="17" t="str">
        <f>IF(R7="","",R7*S7)</f>
        <v/>
      </c>
    </row>
    <row r="8" spans="2:20" ht="19.95" customHeight="1" x14ac:dyDescent="0.45">
      <c r="B8" s="449"/>
      <c r="C8" s="85"/>
      <c r="D8" s="32"/>
      <c r="E8" s="95" t="s">
        <v>18</v>
      </c>
      <c r="F8" s="32"/>
      <c r="G8" s="455"/>
      <c r="H8" s="456"/>
      <c r="I8" s="20"/>
      <c r="J8" s="186" t="str">
        <f t="shared" ref="J8:J9" si="0">IF(G8="","",G8*0.579/1000)</f>
        <v/>
      </c>
      <c r="K8" s="143"/>
      <c r="L8" s="457"/>
      <c r="M8" s="458"/>
      <c r="N8" s="183"/>
      <c r="O8" s="144"/>
      <c r="P8" s="457" t="str">
        <f>IF(G8="","",G8-L8)</f>
        <v/>
      </c>
      <c r="Q8" s="458"/>
      <c r="R8" s="16" t="str">
        <f t="shared" ref="R8:R9" si="1">IF(P8="","",P8*0.579/1000)</f>
        <v/>
      </c>
      <c r="S8" s="128" t="str">
        <f t="shared" ref="S8:S9" si="2">IF(R8="","",15)</f>
        <v/>
      </c>
      <c r="T8" s="17" t="str">
        <f>IF(R8="","",R8*S8)</f>
        <v/>
      </c>
    </row>
    <row r="9" spans="2:20" ht="19.95" customHeight="1" thickBot="1" x14ac:dyDescent="0.5">
      <c r="B9" s="449"/>
      <c r="C9" s="86"/>
      <c r="D9" s="114"/>
      <c r="E9" s="95" t="s">
        <v>18</v>
      </c>
      <c r="F9" s="114"/>
      <c r="G9" s="459"/>
      <c r="H9" s="460"/>
      <c r="I9" s="24"/>
      <c r="J9" s="186" t="str">
        <f t="shared" si="0"/>
        <v/>
      </c>
      <c r="K9" s="145"/>
      <c r="L9" s="461"/>
      <c r="M9" s="462"/>
      <c r="N9" s="146"/>
      <c r="O9" s="146"/>
      <c r="P9" s="461" t="str">
        <f>IF(G9="","",G9-L9)</f>
        <v/>
      </c>
      <c r="Q9" s="462"/>
      <c r="R9" s="16" t="str">
        <f t="shared" si="1"/>
        <v/>
      </c>
      <c r="S9" s="128" t="str">
        <f t="shared" si="2"/>
        <v/>
      </c>
      <c r="T9" s="17" t="str">
        <f>IF(R9="","",R9*S9)</f>
        <v/>
      </c>
    </row>
    <row r="10" spans="2:20" ht="19.95" customHeight="1" thickTop="1" thickBot="1" x14ac:dyDescent="0.5">
      <c r="B10" s="450"/>
      <c r="C10" s="71" t="s">
        <v>23</v>
      </c>
      <c r="D10" s="430"/>
      <c r="E10" s="431"/>
      <c r="F10" s="57" t="s">
        <v>18</v>
      </c>
      <c r="G10" s="402">
        <f>SUM(G7:G9)</f>
        <v>0</v>
      </c>
      <c r="H10" s="403"/>
      <c r="I10" s="182">
        <f>SUM(I7:I9)</f>
        <v>0</v>
      </c>
      <c r="J10" s="187">
        <f>SUM(J7:J9)</f>
        <v>0</v>
      </c>
      <c r="K10" s="147" t="s">
        <v>18</v>
      </c>
      <c r="L10" s="393">
        <f>SUM(L7:L9)</f>
        <v>0</v>
      </c>
      <c r="M10" s="394"/>
      <c r="N10" s="182">
        <f>SUM(N7:N9)</f>
        <v>0</v>
      </c>
      <c r="O10" s="163" t="s">
        <v>18</v>
      </c>
      <c r="P10" s="393">
        <f>SUM(P7:P9)</f>
        <v>0</v>
      </c>
      <c r="Q10" s="394"/>
      <c r="R10" s="26">
        <f>SUM(R7:R9)</f>
        <v>0</v>
      </c>
      <c r="S10" s="131" t="s">
        <v>18</v>
      </c>
      <c r="T10" s="27">
        <f>SUM(T7:T9)</f>
        <v>0</v>
      </c>
    </row>
    <row r="11" spans="2:20" ht="19.95" customHeight="1" thickTop="1" x14ac:dyDescent="0.45">
      <c r="B11" s="411" t="s">
        <v>17</v>
      </c>
      <c r="C11" s="87"/>
      <c r="D11" s="115"/>
      <c r="E11" s="95" t="s">
        <v>18</v>
      </c>
      <c r="F11" s="122"/>
      <c r="G11" s="416"/>
      <c r="H11" s="417"/>
      <c r="I11" s="64"/>
      <c r="J11" s="188"/>
      <c r="K11" s="143"/>
      <c r="L11" s="463"/>
      <c r="M11" s="464"/>
      <c r="N11" s="144"/>
      <c r="O11" s="363"/>
      <c r="P11" s="463" t="str">
        <f>IF(AND(L11="",N11=""),"",L11-N11)</f>
        <v/>
      </c>
      <c r="Q11" s="464"/>
      <c r="R11" s="364" t="str">
        <f>IF(P11="","",P11*0.579/1000)</f>
        <v/>
      </c>
      <c r="S11" s="128" t="str">
        <f>IF(R11="","",15)</f>
        <v/>
      </c>
      <c r="T11" s="17" t="str">
        <f t="shared" ref="T11:T13" si="3">IF(R11="","",R11*S11)</f>
        <v/>
      </c>
    </row>
    <row r="12" spans="2:20" ht="19.95" customHeight="1" x14ac:dyDescent="0.45">
      <c r="B12" s="412"/>
      <c r="C12" s="88"/>
      <c r="D12" s="116"/>
      <c r="E12" s="95" t="s">
        <v>18</v>
      </c>
      <c r="F12" s="123"/>
      <c r="G12" s="418"/>
      <c r="H12" s="419"/>
      <c r="I12" s="30"/>
      <c r="J12" s="189"/>
      <c r="K12" s="143"/>
      <c r="L12" s="457"/>
      <c r="M12" s="458"/>
      <c r="N12" s="183"/>
      <c r="O12" s="183"/>
      <c r="P12" s="457" t="str">
        <f t="shared" ref="P12:P13" si="4">IF(AND(L12="",N12=""),"",L12-N12)</f>
        <v/>
      </c>
      <c r="Q12" s="458"/>
      <c r="R12" s="365" t="str">
        <f t="shared" ref="R12:R13" si="5">IF(P12="","",P12*0.579/1000)</f>
        <v/>
      </c>
      <c r="S12" s="128" t="str">
        <f t="shared" ref="S12:S13" si="6">IF(R12="","",15)</f>
        <v/>
      </c>
      <c r="T12" s="17" t="str">
        <f t="shared" si="3"/>
        <v/>
      </c>
    </row>
    <row r="13" spans="2:20" ht="19.95" customHeight="1" thickBot="1" x14ac:dyDescent="0.5">
      <c r="B13" s="412"/>
      <c r="C13" s="88"/>
      <c r="D13" s="117"/>
      <c r="E13" s="95" t="s">
        <v>18</v>
      </c>
      <c r="F13" s="124"/>
      <c r="G13" s="423"/>
      <c r="H13" s="424"/>
      <c r="I13" s="65"/>
      <c r="J13" s="190"/>
      <c r="K13" s="145"/>
      <c r="L13" s="461"/>
      <c r="M13" s="462"/>
      <c r="N13" s="148"/>
      <c r="O13" s="366"/>
      <c r="P13" s="461" t="str">
        <f t="shared" si="4"/>
        <v/>
      </c>
      <c r="Q13" s="462"/>
      <c r="R13" s="367" t="str">
        <f t="shared" si="5"/>
        <v/>
      </c>
      <c r="S13" s="128" t="str">
        <f t="shared" si="6"/>
        <v/>
      </c>
      <c r="T13" s="17" t="str">
        <f t="shared" si="3"/>
        <v/>
      </c>
    </row>
    <row r="14" spans="2:20" ht="19.95" customHeight="1" thickTop="1" thickBot="1" x14ac:dyDescent="0.5">
      <c r="B14" s="413"/>
      <c r="C14" s="72" t="s">
        <v>24</v>
      </c>
      <c r="D14" s="414"/>
      <c r="E14" s="415"/>
      <c r="F14" s="161" t="s">
        <v>18</v>
      </c>
      <c r="G14" s="465"/>
      <c r="H14" s="466"/>
      <c r="I14" s="58"/>
      <c r="J14" s="191"/>
      <c r="K14" s="149" t="s">
        <v>18</v>
      </c>
      <c r="L14" s="467">
        <f>SUM(L11:L13)</f>
        <v>0</v>
      </c>
      <c r="M14" s="468"/>
      <c r="N14" s="184">
        <f>SUM(N11:N13)</f>
        <v>0</v>
      </c>
      <c r="O14" s="164" t="s">
        <v>18</v>
      </c>
      <c r="P14" s="467">
        <f>SUM(P11:P13)</f>
        <v>0</v>
      </c>
      <c r="Q14" s="468"/>
      <c r="R14" s="59">
        <f>SUM(R11:R13)</f>
        <v>0</v>
      </c>
      <c r="S14" s="134" t="s">
        <v>18</v>
      </c>
      <c r="T14" s="60">
        <f>SUM(T11:T13)</f>
        <v>0</v>
      </c>
    </row>
    <row r="15" spans="2:20" ht="19.95" customHeight="1" thickBot="1" x14ac:dyDescent="0.5">
      <c r="B15" s="97"/>
      <c r="C15" s="73"/>
      <c r="D15" s="425"/>
      <c r="E15" s="426"/>
      <c r="F15" s="162" t="s">
        <v>18</v>
      </c>
      <c r="G15" s="469">
        <f>G10</f>
        <v>0</v>
      </c>
      <c r="H15" s="470"/>
      <c r="I15" s="185">
        <f>I10</f>
        <v>0</v>
      </c>
      <c r="J15" s="192">
        <f>J10-J14</f>
        <v>0</v>
      </c>
      <c r="K15" s="150" t="s">
        <v>18</v>
      </c>
      <c r="L15" s="471">
        <f>SUM(L14,L10)</f>
        <v>0</v>
      </c>
      <c r="M15" s="472"/>
      <c r="N15" s="220">
        <f>SUM(N14,N10)</f>
        <v>0</v>
      </c>
      <c r="O15" s="165" t="s">
        <v>18</v>
      </c>
      <c r="P15" s="473">
        <f>P10-P14</f>
        <v>0</v>
      </c>
      <c r="Q15" s="474"/>
      <c r="R15" s="62">
        <f>R10-R14</f>
        <v>0</v>
      </c>
      <c r="S15" s="135" t="s">
        <v>18</v>
      </c>
      <c r="T15" s="63">
        <f>T10-T14</f>
        <v>0</v>
      </c>
    </row>
    <row r="16" spans="2:20" ht="6.6" customHeight="1" thickBot="1" x14ac:dyDescent="0.5">
      <c r="B16" s="98"/>
      <c r="C16" s="99"/>
      <c r="D16" s="99"/>
      <c r="E16" s="99"/>
      <c r="F16" s="112"/>
      <c r="G16" s="56"/>
      <c r="H16" s="70"/>
      <c r="I16" s="56"/>
      <c r="J16" s="100"/>
      <c r="K16" s="151"/>
      <c r="L16" s="56"/>
      <c r="M16" s="101"/>
      <c r="N16" s="56"/>
      <c r="O16" s="102"/>
      <c r="P16" s="103"/>
      <c r="Q16" s="102"/>
      <c r="R16" s="104"/>
      <c r="S16" s="136"/>
      <c r="T16" s="105"/>
    </row>
    <row r="17" spans="2:20" ht="25.2" customHeight="1" thickBot="1" x14ac:dyDescent="0.5">
      <c r="B17" s="8"/>
      <c r="C17" s="83"/>
      <c r="E17" s="107"/>
      <c r="F17" s="420" t="s">
        <v>1</v>
      </c>
      <c r="G17" s="421"/>
      <c r="H17" s="421"/>
      <c r="I17" s="421"/>
      <c r="J17" s="422"/>
      <c r="K17" s="420" t="s">
        <v>2</v>
      </c>
      <c r="L17" s="421"/>
      <c r="M17" s="421"/>
      <c r="N17" s="421"/>
      <c r="O17" s="421"/>
      <c r="P17" s="421"/>
      <c r="Q17" s="421"/>
      <c r="R17" s="421"/>
      <c r="S17" s="421"/>
      <c r="T17" s="422"/>
    </row>
    <row r="18" spans="2:20" ht="50.4" customHeight="1" thickBot="1" x14ac:dyDescent="0.5">
      <c r="B18" s="119" t="s">
        <v>16</v>
      </c>
      <c r="C18" s="67" t="s">
        <v>5</v>
      </c>
      <c r="D18" s="6" t="s">
        <v>12</v>
      </c>
      <c r="E18" s="6" t="s">
        <v>8</v>
      </c>
      <c r="F18" s="6" t="s">
        <v>7</v>
      </c>
      <c r="G18" s="5" t="s">
        <v>29</v>
      </c>
      <c r="H18" s="1" t="s">
        <v>30</v>
      </c>
      <c r="I18" s="2" t="s">
        <v>14</v>
      </c>
      <c r="J18" s="4" t="s">
        <v>95</v>
      </c>
      <c r="K18" s="142" t="s">
        <v>7</v>
      </c>
      <c r="L18" s="5" t="s">
        <v>29</v>
      </c>
      <c r="M18" s="1" t="s">
        <v>30</v>
      </c>
      <c r="N18" s="2" t="s">
        <v>13</v>
      </c>
      <c r="O18" s="2" t="s">
        <v>3</v>
      </c>
      <c r="P18" s="219" t="s">
        <v>52</v>
      </c>
      <c r="Q18" s="1" t="s">
        <v>15</v>
      </c>
      <c r="R18" s="2" t="s">
        <v>9</v>
      </c>
      <c r="S18" s="3" t="s">
        <v>20</v>
      </c>
      <c r="T18" s="4" t="s">
        <v>4</v>
      </c>
    </row>
    <row r="19" spans="2:20" ht="19.95" customHeight="1" x14ac:dyDescent="0.45">
      <c r="B19" s="406" t="s">
        <v>10</v>
      </c>
      <c r="C19" s="89"/>
      <c r="D19" s="113"/>
      <c r="E19" s="108"/>
      <c r="F19" s="121"/>
      <c r="G19" s="11"/>
      <c r="H19" s="12"/>
      <c r="I19" s="13"/>
      <c r="J19" s="14" t="str">
        <f>IF(G19="","",G19*2.23/1000)</f>
        <v/>
      </c>
      <c r="K19" s="143"/>
      <c r="L19" s="11"/>
      <c r="M19" s="12"/>
      <c r="N19" s="13"/>
      <c r="O19" s="13"/>
      <c r="P19" s="15" t="str">
        <f>IF(G19="","",G19-L19)</f>
        <v/>
      </c>
      <c r="Q19" s="12"/>
      <c r="R19" s="39" t="str">
        <f>IF(P19="","",P19*2.23/1000)</f>
        <v/>
      </c>
      <c r="S19" s="128" t="str">
        <f>IF(R19="","",15)</f>
        <v/>
      </c>
      <c r="T19" s="17" t="str">
        <f>IF(R19="","",R19*S19)</f>
        <v/>
      </c>
    </row>
    <row r="20" spans="2:20" ht="19.95" customHeight="1" x14ac:dyDescent="0.45">
      <c r="B20" s="407"/>
      <c r="C20" s="85"/>
      <c r="D20" s="32"/>
      <c r="E20" s="94"/>
      <c r="F20" s="32"/>
      <c r="G20" s="18"/>
      <c r="H20" s="19"/>
      <c r="I20" s="20"/>
      <c r="J20" s="40"/>
      <c r="K20" s="153"/>
      <c r="L20" s="18"/>
      <c r="M20" s="19"/>
      <c r="N20" s="20"/>
      <c r="O20" s="20"/>
      <c r="P20" s="15" t="str">
        <f t="shared" ref="P20:P21" si="7">IF(G20="","",G20-L20)</f>
        <v/>
      </c>
      <c r="Q20" s="21"/>
      <c r="R20" s="39" t="str">
        <f t="shared" ref="R20:R21" si="8">IF(P20="","",P20*2.23/1000)</f>
        <v/>
      </c>
      <c r="S20" s="128" t="str">
        <f t="shared" ref="S20:S21" si="9">IF(R20="","",15)</f>
        <v/>
      </c>
      <c r="T20" s="17" t="str">
        <f t="shared" ref="T20:T21" si="10">IF(R20="","",R20*S20)</f>
        <v/>
      </c>
    </row>
    <row r="21" spans="2:20" ht="19.95" customHeight="1" thickBot="1" x14ac:dyDescent="0.5">
      <c r="B21" s="407"/>
      <c r="C21" s="90"/>
      <c r="D21" s="118"/>
      <c r="E21" s="109"/>
      <c r="F21" s="118"/>
      <c r="G21" s="41"/>
      <c r="H21" s="42"/>
      <c r="I21" s="43"/>
      <c r="J21" s="44"/>
      <c r="K21" s="154"/>
      <c r="L21" s="41"/>
      <c r="M21" s="42"/>
      <c r="N21" s="43"/>
      <c r="O21" s="43"/>
      <c r="P21" s="15" t="str">
        <f t="shared" si="7"/>
        <v/>
      </c>
      <c r="Q21" s="45"/>
      <c r="R21" s="39" t="str">
        <f t="shared" si="8"/>
        <v/>
      </c>
      <c r="S21" s="128" t="str">
        <f t="shared" si="9"/>
        <v/>
      </c>
      <c r="T21" s="17" t="str">
        <f t="shared" si="10"/>
        <v/>
      </c>
    </row>
    <row r="22" spans="2:20" ht="19.95" customHeight="1" thickTop="1" thickBot="1" x14ac:dyDescent="0.5">
      <c r="B22" s="408"/>
      <c r="C22" s="74" t="s">
        <v>60</v>
      </c>
      <c r="D22" s="409"/>
      <c r="E22" s="410"/>
      <c r="F22" s="75" t="s">
        <v>18</v>
      </c>
      <c r="G22" s="46"/>
      <c r="H22" s="47"/>
      <c r="I22" s="48">
        <f>SUM(I19:I21)</f>
        <v>0</v>
      </c>
      <c r="J22" s="49">
        <f>SUM(J19:J21)</f>
        <v>0</v>
      </c>
      <c r="K22" s="155" t="s">
        <v>18</v>
      </c>
      <c r="L22" s="46"/>
      <c r="M22" s="47"/>
      <c r="N22" s="48">
        <f>SUM(N19:N21)</f>
        <v>0</v>
      </c>
      <c r="O22" s="170" t="s">
        <v>18</v>
      </c>
      <c r="P22" s="175" t="s">
        <v>18</v>
      </c>
      <c r="Q22" s="55" t="s">
        <v>18</v>
      </c>
      <c r="R22" s="50">
        <f>SUM(R19:R21)</f>
        <v>0</v>
      </c>
      <c r="S22" s="138" t="s">
        <v>18</v>
      </c>
      <c r="T22" s="51">
        <f>SUM(T19:T21)</f>
        <v>0</v>
      </c>
    </row>
    <row r="23" spans="2:20" ht="19.95" customHeight="1" x14ac:dyDescent="0.45">
      <c r="B23" s="411" t="s">
        <v>17</v>
      </c>
      <c r="C23" s="91"/>
      <c r="D23" s="114"/>
      <c r="E23" s="76"/>
      <c r="F23" s="125"/>
      <c r="G23" s="476"/>
      <c r="H23" s="477"/>
      <c r="I23" s="28"/>
      <c r="J23" s="29"/>
      <c r="K23" s="145"/>
      <c r="L23" s="22"/>
      <c r="M23" s="23"/>
      <c r="N23" s="24"/>
      <c r="O23" s="13"/>
      <c r="P23" s="15" t="str">
        <f>IF(L23="","",L23)</f>
        <v/>
      </c>
      <c r="Q23" s="25"/>
      <c r="R23" s="39" t="str">
        <f>IF(P23="","",P23*2.23/1000)</f>
        <v/>
      </c>
      <c r="S23" s="128" t="str">
        <f>IF(R23="","",15)</f>
        <v/>
      </c>
      <c r="T23" s="17" t="str">
        <f>IF(R23="","",R23*S23)</f>
        <v/>
      </c>
    </row>
    <row r="24" spans="2:20" ht="19.95" customHeight="1" x14ac:dyDescent="0.45">
      <c r="B24" s="412"/>
      <c r="C24" s="88"/>
      <c r="D24" s="116"/>
      <c r="E24" s="110"/>
      <c r="F24" s="126"/>
      <c r="G24" s="418"/>
      <c r="H24" s="419"/>
      <c r="I24" s="30"/>
      <c r="J24" s="31"/>
      <c r="K24" s="153"/>
      <c r="L24" s="18"/>
      <c r="M24" s="19"/>
      <c r="N24" s="20"/>
      <c r="O24" s="13"/>
      <c r="P24" s="15" t="str">
        <f>IF(L24="","",L24)</f>
        <v/>
      </c>
      <c r="Q24" s="19"/>
      <c r="R24" s="39" t="str">
        <f t="shared" ref="R24:R25" si="11">IF(P24="","",P24*2.23/1000)</f>
        <v/>
      </c>
      <c r="S24" s="128" t="str">
        <f t="shared" ref="S24:S25" si="12">IF(R24="","",15)</f>
        <v/>
      </c>
      <c r="T24" s="17" t="str">
        <f t="shared" ref="T24:T25" si="13">IF(R24="","",R24*S24)</f>
        <v/>
      </c>
    </row>
    <row r="25" spans="2:20" ht="19.95" customHeight="1" thickBot="1" x14ac:dyDescent="0.5">
      <c r="B25" s="412"/>
      <c r="C25" s="92"/>
      <c r="D25" s="117"/>
      <c r="E25" s="111"/>
      <c r="F25" s="127"/>
      <c r="G25" s="423"/>
      <c r="H25" s="424"/>
      <c r="I25" s="33"/>
      <c r="J25" s="34"/>
      <c r="K25" s="156"/>
      <c r="L25" s="52"/>
      <c r="M25" s="53"/>
      <c r="N25" s="35"/>
      <c r="O25" s="35"/>
      <c r="P25" s="15" t="str">
        <f>IF(L25="","",L25)</f>
        <v/>
      </c>
      <c r="Q25" s="54"/>
      <c r="R25" s="39" t="str">
        <f t="shared" si="11"/>
        <v/>
      </c>
      <c r="S25" s="128" t="str">
        <f t="shared" si="12"/>
        <v/>
      </c>
      <c r="T25" s="17" t="str">
        <f t="shared" si="13"/>
        <v/>
      </c>
    </row>
    <row r="26" spans="2:20" ht="19.95" customHeight="1" thickTop="1" thickBot="1" x14ac:dyDescent="0.5">
      <c r="B26" s="413"/>
      <c r="C26" s="77" t="s">
        <v>61</v>
      </c>
      <c r="D26" s="414"/>
      <c r="E26" s="415"/>
      <c r="F26" s="172" t="s">
        <v>18</v>
      </c>
      <c r="G26" s="465"/>
      <c r="H26" s="466"/>
      <c r="I26" s="36"/>
      <c r="J26" s="37"/>
      <c r="K26" s="155" t="s">
        <v>18</v>
      </c>
      <c r="L26" s="46"/>
      <c r="M26" s="47"/>
      <c r="N26" s="48">
        <f>SUM(N23:N25)</f>
        <v>0</v>
      </c>
      <c r="O26" s="171" t="s">
        <v>18</v>
      </c>
      <c r="P26" s="138" t="s">
        <v>18</v>
      </c>
      <c r="Q26" s="55" t="s">
        <v>18</v>
      </c>
      <c r="R26" s="50">
        <f>SUM(R23:R25)</f>
        <v>0</v>
      </c>
      <c r="S26" s="138" t="s">
        <v>18</v>
      </c>
      <c r="T26" s="51">
        <f>SUM(T23:T25)</f>
        <v>0</v>
      </c>
    </row>
    <row r="27" spans="2:20" ht="19.95" customHeight="1" thickBot="1" x14ac:dyDescent="0.5">
      <c r="B27" s="222"/>
      <c r="C27" s="66"/>
      <c r="D27" s="400"/>
      <c r="E27" s="401"/>
      <c r="F27" s="6" t="s">
        <v>18</v>
      </c>
      <c r="G27" s="38" t="s">
        <v>25</v>
      </c>
      <c r="H27" s="7"/>
      <c r="I27" s="61">
        <f>I22</f>
        <v>0</v>
      </c>
      <c r="J27" s="330">
        <f>J22</f>
        <v>0</v>
      </c>
      <c r="K27" s="158" t="s">
        <v>18</v>
      </c>
      <c r="L27" s="106" t="s">
        <v>50</v>
      </c>
      <c r="M27" s="7"/>
      <c r="N27" s="176">
        <f>N26+N22</f>
        <v>0</v>
      </c>
      <c r="O27" s="157" t="s">
        <v>18</v>
      </c>
      <c r="P27" s="140" t="s">
        <v>18</v>
      </c>
      <c r="Q27" s="7" t="s">
        <v>18</v>
      </c>
      <c r="R27" s="331">
        <f>R22-R26</f>
        <v>0</v>
      </c>
      <c r="S27" s="140" t="s">
        <v>18</v>
      </c>
      <c r="T27" s="9">
        <f>T22-T26</f>
        <v>0</v>
      </c>
    </row>
    <row r="28" spans="2:20" ht="18.600000000000001" customHeight="1" thickBot="1" x14ac:dyDescent="0.55000000000000004">
      <c r="B28" s="429"/>
      <c r="C28" s="478"/>
      <c r="D28" s="195"/>
      <c r="E28" s="195"/>
      <c r="G28" s="166"/>
      <c r="I28" s="216" t="s">
        <v>90</v>
      </c>
      <c r="J28" s="167"/>
      <c r="K28" s="80"/>
      <c r="N28" s="217" t="s">
        <v>78</v>
      </c>
      <c r="P28" s="168"/>
      <c r="R28" s="152" t="s">
        <v>91</v>
      </c>
      <c r="S28" s="169"/>
      <c r="T28" s="230" t="s">
        <v>79</v>
      </c>
    </row>
    <row r="29" spans="2:20" ht="33" customHeight="1" thickBot="1" x14ac:dyDescent="0.5">
      <c r="B29" s="194"/>
      <c r="C29" s="99"/>
      <c r="D29" s="399"/>
      <c r="E29" s="399"/>
      <c r="F29" s="99"/>
      <c r="G29" s="397"/>
      <c r="H29" s="479"/>
      <c r="I29" s="243">
        <f>I22</f>
        <v>0</v>
      </c>
      <c r="J29" s="167" t="s">
        <v>69</v>
      </c>
      <c r="K29" s="177"/>
      <c r="L29" s="178"/>
      <c r="M29" s="179"/>
      <c r="N29" s="243">
        <f>N22+N26</f>
        <v>0</v>
      </c>
      <c r="O29" s="181" t="s">
        <v>69</v>
      </c>
      <c r="P29" s="480"/>
      <c r="Q29" s="480"/>
      <c r="R29" s="244">
        <f>SUM(R15,R27)</f>
        <v>0</v>
      </c>
      <c r="S29" s="174"/>
      <c r="T29" s="244">
        <f>SUM(T15,T27)</f>
        <v>0</v>
      </c>
    </row>
    <row r="30" spans="2:20" ht="19.2" customHeight="1" thickBot="1" x14ac:dyDescent="0.5">
      <c r="C30" s="83" t="s">
        <v>49</v>
      </c>
      <c r="K30" s="245"/>
      <c r="S30" s="475"/>
      <c r="T30" s="475"/>
    </row>
    <row r="31" spans="2:20" ht="19.2" customHeight="1" thickBot="1" x14ac:dyDescent="0.5">
      <c r="B31" s="214"/>
      <c r="C31" s="197" t="s">
        <v>46</v>
      </c>
      <c r="D31" s="481" t="s">
        <v>42</v>
      </c>
      <c r="E31" s="482"/>
      <c r="F31" s="200"/>
      <c r="G31" s="375" t="s">
        <v>32</v>
      </c>
      <c r="H31" s="376"/>
      <c r="I31" s="198" t="s">
        <v>45</v>
      </c>
      <c r="J31" s="199" t="s">
        <v>43</v>
      </c>
      <c r="K31" s="245"/>
      <c r="S31" s="246"/>
      <c r="T31" s="246"/>
    </row>
    <row r="32" spans="2:20" ht="19.2" customHeight="1" x14ac:dyDescent="0.45">
      <c r="B32" s="214"/>
      <c r="C32" s="390" t="s">
        <v>6</v>
      </c>
      <c r="D32" s="384" t="s">
        <v>56</v>
      </c>
      <c r="E32" s="385"/>
      <c r="F32" s="223"/>
      <c r="G32" s="250"/>
      <c r="H32" s="203" t="s">
        <v>38</v>
      </c>
      <c r="I32" s="223"/>
      <c r="J32" s="247">
        <f>G32*0.579/1000</f>
        <v>0</v>
      </c>
      <c r="K32" s="10"/>
      <c r="M32" s="10"/>
      <c r="S32" s="10"/>
    </row>
    <row r="33" spans="2:19" ht="19.2" customHeight="1" x14ac:dyDescent="0.45">
      <c r="B33" s="214"/>
      <c r="C33" s="377"/>
      <c r="D33" s="388" t="s">
        <v>70</v>
      </c>
      <c r="E33" s="389"/>
      <c r="F33" s="227"/>
      <c r="G33" s="20"/>
      <c r="H33" s="228" t="s">
        <v>38</v>
      </c>
      <c r="I33" s="227"/>
      <c r="J33" s="248"/>
      <c r="K33" s="10"/>
      <c r="M33" s="10"/>
      <c r="S33" s="10"/>
    </row>
    <row r="34" spans="2:19" ht="19.2" customHeight="1" thickBot="1" x14ac:dyDescent="0.5">
      <c r="B34" s="214"/>
      <c r="C34" s="378"/>
      <c r="D34" s="373" t="s">
        <v>58</v>
      </c>
      <c r="E34" s="374"/>
      <c r="F34" s="224"/>
      <c r="G34" s="253">
        <f>SUM(G32:G33)</f>
        <v>0</v>
      </c>
      <c r="H34" s="228" t="s">
        <v>38</v>
      </c>
      <c r="I34" s="224"/>
      <c r="J34" s="249">
        <f>J32</f>
        <v>0</v>
      </c>
      <c r="K34" s="10"/>
      <c r="M34" s="10"/>
      <c r="S34" s="10"/>
    </row>
    <row r="35" spans="2:19" ht="19.2" customHeight="1" x14ac:dyDescent="0.45">
      <c r="B35" s="214"/>
      <c r="C35" s="390" t="s">
        <v>41</v>
      </c>
      <c r="D35" s="384"/>
      <c r="E35" s="385"/>
      <c r="F35" s="204"/>
      <c r="G35" s="250"/>
      <c r="H35" s="113"/>
      <c r="I35" s="250">
        <f>G35*40.6</f>
        <v>0</v>
      </c>
      <c r="J35" s="247">
        <f>G35*2.23/1000</f>
        <v>0</v>
      </c>
      <c r="K35" s="251"/>
      <c r="R35" s="483"/>
    </row>
    <row r="36" spans="2:19" ht="19.2" customHeight="1" x14ac:dyDescent="0.45">
      <c r="B36" s="214"/>
      <c r="C36" s="377"/>
      <c r="D36" s="388"/>
      <c r="E36" s="389"/>
      <c r="F36" s="201"/>
      <c r="G36" s="20"/>
      <c r="H36" s="32"/>
      <c r="I36" s="20"/>
      <c r="J36" s="252"/>
      <c r="K36" s="251"/>
      <c r="R36" s="483"/>
    </row>
    <row r="37" spans="2:19" ht="19.2" customHeight="1" thickBot="1" x14ac:dyDescent="0.5">
      <c r="B37" s="214"/>
      <c r="C37" s="378"/>
      <c r="D37" s="373"/>
      <c r="E37" s="374"/>
      <c r="F37" s="206"/>
      <c r="G37" s="253"/>
      <c r="H37" s="205"/>
      <c r="I37" s="253"/>
      <c r="J37" s="249"/>
      <c r="K37" s="251"/>
      <c r="Q37" s="202"/>
      <c r="R37" s="99"/>
    </row>
    <row r="38" spans="2:19" ht="15" customHeight="1" thickBot="1" x14ac:dyDescent="0.5">
      <c r="B38" s="213"/>
      <c r="C38" s="69"/>
      <c r="D38" s="10"/>
      <c r="I38" s="215" t="s">
        <v>80</v>
      </c>
      <c r="J38" s="254" t="s">
        <v>81</v>
      </c>
      <c r="K38" s="251"/>
      <c r="N38" s="99"/>
      <c r="Q38" s="202"/>
      <c r="R38" s="99"/>
    </row>
    <row r="39" spans="2:19" ht="34.200000000000003" customHeight="1" thickBot="1" x14ac:dyDescent="0.5">
      <c r="I39" s="255">
        <f>SUM(I35:I37)</f>
        <v>0</v>
      </c>
      <c r="J39" s="244">
        <f>SUM(J34:J37)</f>
        <v>0</v>
      </c>
      <c r="K39" s="251"/>
      <c r="N39" s="256"/>
      <c r="P39" s="202"/>
      <c r="Q39" s="202"/>
      <c r="R39" s="256"/>
    </row>
    <row r="40" spans="2:19" ht="19.2" customHeight="1" x14ac:dyDescent="0.45">
      <c r="B40" s="10" t="s">
        <v>53</v>
      </c>
      <c r="K40" s="251"/>
    </row>
    <row r="41" spans="2:19" ht="19.2" customHeight="1" x14ac:dyDescent="0.45">
      <c r="B41" s="10" t="s">
        <v>36</v>
      </c>
      <c r="K41" s="245"/>
    </row>
    <row r="42" spans="2:19" ht="19.2" customHeight="1" x14ac:dyDescent="0.45"/>
    <row r="43" spans="2:19" ht="19.2" customHeight="1" x14ac:dyDescent="0.45"/>
    <row r="44" spans="2:19" ht="19.2" customHeight="1" x14ac:dyDescent="0.45"/>
    <row r="45" spans="2:19" ht="19.2" customHeight="1" x14ac:dyDescent="0.45"/>
  </sheetData>
  <mergeCells count="64">
    <mergeCell ref="R35:R36"/>
    <mergeCell ref="D36:E36"/>
    <mergeCell ref="D37:E37"/>
    <mergeCell ref="C32:C34"/>
    <mergeCell ref="D32:E32"/>
    <mergeCell ref="D33:E33"/>
    <mergeCell ref="D34:E34"/>
    <mergeCell ref="C35:C37"/>
    <mergeCell ref="D35:E35"/>
    <mergeCell ref="B28:C28"/>
    <mergeCell ref="D29:E29"/>
    <mergeCell ref="G29:H29"/>
    <mergeCell ref="P29:Q29"/>
    <mergeCell ref="D31:E31"/>
    <mergeCell ref="G31:H31"/>
    <mergeCell ref="B19:B22"/>
    <mergeCell ref="D22:E22"/>
    <mergeCell ref="B23:B26"/>
    <mergeCell ref="G23:H23"/>
    <mergeCell ref="G24:H24"/>
    <mergeCell ref="G25:H25"/>
    <mergeCell ref="D26:E26"/>
    <mergeCell ref="G26:H26"/>
    <mergeCell ref="D15:E15"/>
    <mergeCell ref="G15:H15"/>
    <mergeCell ref="L15:M15"/>
    <mergeCell ref="P15:Q15"/>
    <mergeCell ref="S30:T30"/>
    <mergeCell ref="F17:J17"/>
    <mergeCell ref="K17:T17"/>
    <mergeCell ref="D27:E27"/>
    <mergeCell ref="B11:B14"/>
    <mergeCell ref="G11:H11"/>
    <mergeCell ref="L11:M11"/>
    <mergeCell ref="P11:Q11"/>
    <mergeCell ref="G12:H12"/>
    <mergeCell ref="L12:M12"/>
    <mergeCell ref="P12:Q12"/>
    <mergeCell ref="G13:H13"/>
    <mergeCell ref="L13:M13"/>
    <mergeCell ref="P13:Q13"/>
    <mergeCell ref="D14:E14"/>
    <mergeCell ref="G14:H14"/>
    <mergeCell ref="L14:M14"/>
    <mergeCell ref="P14:Q14"/>
    <mergeCell ref="F5:J5"/>
    <mergeCell ref="K5:T5"/>
    <mergeCell ref="G6:H6"/>
    <mergeCell ref="L6:M6"/>
    <mergeCell ref="P6:Q6"/>
    <mergeCell ref="B7:B10"/>
    <mergeCell ref="G7:H7"/>
    <mergeCell ref="L7:M7"/>
    <mergeCell ref="P7:Q7"/>
    <mergeCell ref="G8:H8"/>
    <mergeCell ref="D10:E10"/>
    <mergeCell ref="G10:H10"/>
    <mergeCell ref="L10:M10"/>
    <mergeCell ref="P10:Q10"/>
    <mergeCell ref="L8:M8"/>
    <mergeCell ref="P8:Q8"/>
    <mergeCell ref="G9:H9"/>
    <mergeCell ref="L9:M9"/>
    <mergeCell ref="P9:Q9"/>
  </mergeCells>
  <phoneticPr fontId="2"/>
  <pageMargins left="0.28000000000000003" right="0.2" top="0.42" bottom="0.23" header="0.3" footer="0.3"/>
  <pageSetup paperSize="9" scale="57" orientation="landscape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ACF65C-7C4C-4112-B821-3E008F234EC3}">
  <sheetPr>
    <pageSetUpPr fitToPage="1"/>
  </sheetPr>
  <dimension ref="A1:T45"/>
  <sheetViews>
    <sheetView topLeftCell="B10" zoomScale="70" zoomScaleNormal="70" workbookViewId="0">
      <selection activeCell="J39" sqref="J39"/>
    </sheetView>
  </sheetViews>
  <sheetFormatPr defaultColWidth="8.69921875" defaultRowHeight="19.8" x14ac:dyDescent="0.45"/>
  <cols>
    <col min="1" max="1" width="2" style="10" hidden="1" customWidth="1"/>
    <col min="2" max="2" width="8.69921875" style="10"/>
    <col min="3" max="3" width="26.5" style="82" customWidth="1"/>
    <col min="4" max="4" width="13.19921875" style="69" customWidth="1"/>
    <col min="5" max="5" width="11.59765625" style="69" customWidth="1"/>
    <col min="6" max="6" width="8" style="69" customWidth="1"/>
    <col min="7" max="7" width="12.5" style="10" customWidth="1"/>
    <col min="8" max="8" width="7.09765625" style="69" customWidth="1"/>
    <col min="9" max="9" width="14.59765625" style="10" customWidth="1"/>
    <col min="10" max="10" width="14.69921875" style="10" customWidth="1"/>
    <col min="11" max="11" width="9.09765625" style="141" customWidth="1"/>
    <col min="12" max="12" width="11.8984375" style="10" customWidth="1"/>
    <col min="13" max="13" width="6.59765625" style="69" customWidth="1"/>
    <col min="14" max="14" width="13.69921875" style="10" customWidth="1"/>
    <col min="15" max="15" width="13.59765625" style="10" customWidth="1"/>
    <col min="16" max="16" width="12.19921875" style="10" customWidth="1"/>
    <col min="17" max="17" width="6" style="10" customWidth="1"/>
    <col min="18" max="18" width="16.59765625" style="10" customWidth="1"/>
    <col min="19" max="19" width="7.09765625" style="69" customWidth="1"/>
    <col min="20" max="20" width="15.09765625" style="10" customWidth="1"/>
    <col min="21" max="21" width="3.69921875" style="10" customWidth="1"/>
    <col min="22" max="16384" width="8.69921875" style="10"/>
  </cols>
  <sheetData>
    <row r="1" spans="2:20" ht="4.95" customHeight="1" x14ac:dyDescent="0.45"/>
    <row r="2" spans="2:20" x14ac:dyDescent="0.45">
      <c r="T2" s="81" t="s">
        <v>19</v>
      </c>
    </row>
    <row r="3" spans="2:20" ht="48" customHeight="1" x14ac:dyDescent="0.45">
      <c r="B3" s="93" t="s">
        <v>84</v>
      </c>
      <c r="D3" s="99"/>
      <c r="E3" s="99"/>
      <c r="F3" s="99"/>
    </row>
    <row r="4" spans="2:20" ht="33.6" customHeight="1" thickBot="1" x14ac:dyDescent="0.5"/>
    <row r="5" spans="2:20" ht="25.2" customHeight="1" thickBot="1" x14ac:dyDescent="0.5">
      <c r="C5" s="83"/>
      <c r="E5" s="106"/>
      <c r="F5" s="420" t="s">
        <v>1</v>
      </c>
      <c r="G5" s="421"/>
      <c r="H5" s="421"/>
      <c r="I5" s="421"/>
      <c r="J5" s="422"/>
      <c r="K5" s="420" t="s">
        <v>2</v>
      </c>
      <c r="L5" s="421"/>
      <c r="M5" s="421"/>
      <c r="N5" s="421"/>
      <c r="O5" s="421"/>
      <c r="P5" s="421"/>
      <c r="Q5" s="421"/>
      <c r="R5" s="421"/>
      <c r="S5" s="421"/>
      <c r="T5" s="422"/>
    </row>
    <row r="6" spans="2:20" ht="49.95" customHeight="1" thickBot="1" x14ac:dyDescent="0.5">
      <c r="B6" s="120" t="s">
        <v>6</v>
      </c>
      <c r="C6" s="67" t="s">
        <v>5</v>
      </c>
      <c r="D6" s="6" t="s">
        <v>12</v>
      </c>
      <c r="E6" s="6"/>
      <c r="F6" s="6" t="s">
        <v>7</v>
      </c>
      <c r="G6" s="446" t="s">
        <v>32</v>
      </c>
      <c r="H6" s="447"/>
      <c r="I6" s="2" t="s">
        <v>33</v>
      </c>
      <c r="J6" s="4" t="s">
        <v>95</v>
      </c>
      <c r="K6" s="142" t="s">
        <v>7</v>
      </c>
      <c r="L6" s="446" t="s">
        <v>34</v>
      </c>
      <c r="M6" s="447"/>
      <c r="N6" s="2" t="s">
        <v>35</v>
      </c>
      <c r="O6" s="2" t="s">
        <v>3</v>
      </c>
      <c r="P6" s="444" t="s">
        <v>51</v>
      </c>
      <c r="Q6" s="445"/>
      <c r="R6" s="2" t="s">
        <v>9</v>
      </c>
      <c r="S6" s="3" t="s">
        <v>20</v>
      </c>
      <c r="T6" s="4" t="s">
        <v>4</v>
      </c>
    </row>
    <row r="7" spans="2:20" ht="19.95" customHeight="1" x14ac:dyDescent="0.45">
      <c r="B7" s="448" t="s">
        <v>10</v>
      </c>
      <c r="C7" s="84"/>
      <c r="D7" s="113"/>
      <c r="E7" s="96" t="s">
        <v>18</v>
      </c>
      <c r="F7" s="121"/>
      <c r="G7" s="451"/>
      <c r="H7" s="452"/>
      <c r="I7" s="13"/>
      <c r="J7" s="186" t="str">
        <f>IF(G7="","",G7*0.579/1000)</f>
        <v/>
      </c>
      <c r="K7" s="143"/>
      <c r="L7" s="453"/>
      <c r="M7" s="454"/>
      <c r="N7" s="144"/>
      <c r="O7" s="144"/>
      <c r="P7" s="453" t="str">
        <f>IF(G7="","",(G7-L7))</f>
        <v/>
      </c>
      <c r="Q7" s="454"/>
      <c r="R7" s="16" t="str">
        <f>IF(P7="","",P7*0.579/1000)</f>
        <v/>
      </c>
      <c r="S7" s="128" t="str">
        <f>IF(R7="","",15)</f>
        <v/>
      </c>
      <c r="T7" s="17" t="str">
        <f>IF(R7="","",R7*S7)</f>
        <v/>
      </c>
    </row>
    <row r="8" spans="2:20" ht="19.95" customHeight="1" x14ac:dyDescent="0.45">
      <c r="B8" s="449"/>
      <c r="C8" s="85"/>
      <c r="D8" s="32"/>
      <c r="E8" s="95" t="s">
        <v>18</v>
      </c>
      <c r="F8" s="32"/>
      <c r="G8" s="455"/>
      <c r="H8" s="456"/>
      <c r="I8" s="20"/>
      <c r="J8" s="186" t="str">
        <f t="shared" ref="J8:J9" si="0">IF(G8="","",G8*0.579/1000)</f>
        <v/>
      </c>
      <c r="K8" s="143"/>
      <c r="L8" s="457"/>
      <c r="M8" s="458"/>
      <c r="N8" s="183"/>
      <c r="O8" s="144"/>
      <c r="P8" s="457" t="str">
        <f>IF(G8="","",G8-L8)</f>
        <v/>
      </c>
      <c r="Q8" s="458"/>
      <c r="R8" s="16" t="str">
        <f t="shared" ref="R8:R9" si="1">IF(P8="","",P8*0.579/1000)</f>
        <v/>
      </c>
      <c r="S8" s="128" t="str">
        <f t="shared" ref="S8:S9" si="2">IF(R8="","",15)</f>
        <v/>
      </c>
      <c r="T8" s="17" t="str">
        <f>IF(R8="","",R8*S8)</f>
        <v/>
      </c>
    </row>
    <row r="9" spans="2:20" ht="19.95" customHeight="1" thickBot="1" x14ac:dyDescent="0.5">
      <c r="B9" s="449"/>
      <c r="C9" s="86"/>
      <c r="D9" s="114"/>
      <c r="E9" s="95" t="s">
        <v>18</v>
      </c>
      <c r="F9" s="114"/>
      <c r="G9" s="459"/>
      <c r="H9" s="460"/>
      <c r="I9" s="24"/>
      <c r="J9" s="186" t="str">
        <f t="shared" si="0"/>
        <v/>
      </c>
      <c r="K9" s="145"/>
      <c r="L9" s="461"/>
      <c r="M9" s="462"/>
      <c r="N9" s="146"/>
      <c r="O9" s="146"/>
      <c r="P9" s="461" t="str">
        <f>IF(G9="","",G9-L9)</f>
        <v/>
      </c>
      <c r="Q9" s="462"/>
      <c r="R9" s="16" t="str">
        <f t="shared" si="1"/>
        <v/>
      </c>
      <c r="S9" s="128" t="str">
        <f t="shared" si="2"/>
        <v/>
      </c>
      <c r="T9" s="17" t="str">
        <f>IF(R9="","",R9*S9)</f>
        <v/>
      </c>
    </row>
    <row r="10" spans="2:20" ht="19.95" customHeight="1" thickTop="1" thickBot="1" x14ac:dyDescent="0.5">
      <c r="B10" s="450"/>
      <c r="C10" s="71" t="s">
        <v>23</v>
      </c>
      <c r="D10" s="430"/>
      <c r="E10" s="431"/>
      <c r="F10" s="57" t="s">
        <v>18</v>
      </c>
      <c r="G10" s="402">
        <f>SUM(G7:G9)</f>
        <v>0</v>
      </c>
      <c r="H10" s="403"/>
      <c r="I10" s="182">
        <f>SUM(I7:I9)</f>
        <v>0</v>
      </c>
      <c r="J10" s="187">
        <f>SUM(J7:J9)</f>
        <v>0</v>
      </c>
      <c r="K10" s="147" t="s">
        <v>18</v>
      </c>
      <c r="L10" s="393">
        <f>SUM(L7:L9)</f>
        <v>0</v>
      </c>
      <c r="M10" s="394"/>
      <c r="N10" s="182">
        <f>SUM(N7:N9)</f>
        <v>0</v>
      </c>
      <c r="O10" s="163" t="s">
        <v>18</v>
      </c>
      <c r="P10" s="393">
        <f>SUM(P7:P9)</f>
        <v>0</v>
      </c>
      <c r="Q10" s="394"/>
      <c r="R10" s="26">
        <f>SUM(R7:R9)</f>
        <v>0</v>
      </c>
      <c r="S10" s="131" t="s">
        <v>18</v>
      </c>
      <c r="T10" s="27">
        <f>SUM(T7:T9)</f>
        <v>0</v>
      </c>
    </row>
    <row r="11" spans="2:20" ht="19.95" customHeight="1" thickTop="1" x14ac:dyDescent="0.45">
      <c r="B11" s="411" t="s">
        <v>17</v>
      </c>
      <c r="C11" s="87"/>
      <c r="D11" s="115"/>
      <c r="E11" s="95" t="s">
        <v>18</v>
      </c>
      <c r="F11" s="122"/>
      <c r="G11" s="416"/>
      <c r="H11" s="417"/>
      <c r="I11" s="64"/>
      <c r="J11" s="188"/>
      <c r="K11" s="143"/>
      <c r="L11" s="463"/>
      <c r="M11" s="464"/>
      <c r="N11" s="144"/>
      <c r="O11" s="144"/>
      <c r="P11" s="463" t="str">
        <f>IF(AND(L11="",N11=""),"",L11-N11)</f>
        <v/>
      </c>
      <c r="Q11" s="464"/>
      <c r="R11" s="16" t="str">
        <f>IF(P11="","",P11*0.579/1000)</f>
        <v/>
      </c>
      <c r="S11" s="128" t="str">
        <f>IF(R11="","",15)</f>
        <v/>
      </c>
      <c r="T11" s="17" t="str">
        <f t="shared" ref="T11:T13" si="3">IF(R11="","",R11*S11)</f>
        <v/>
      </c>
    </row>
    <row r="12" spans="2:20" ht="19.95" customHeight="1" x14ac:dyDescent="0.45">
      <c r="B12" s="412"/>
      <c r="C12" s="88"/>
      <c r="D12" s="116"/>
      <c r="E12" s="95" t="s">
        <v>18</v>
      </c>
      <c r="F12" s="123"/>
      <c r="G12" s="418"/>
      <c r="H12" s="419"/>
      <c r="I12" s="30"/>
      <c r="J12" s="189"/>
      <c r="K12" s="143"/>
      <c r="L12" s="457"/>
      <c r="M12" s="458"/>
      <c r="N12" s="183"/>
      <c r="O12" s="144"/>
      <c r="P12" s="457" t="str">
        <f t="shared" ref="P12:P13" si="4">IF(AND(L12="",N12=""),"",L12-N12)</f>
        <v/>
      </c>
      <c r="Q12" s="458"/>
      <c r="R12" s="16" t="str">
        <f t="shared" ref="R12:R13" si="5">IF(P12="","",P12*0.579/1000)</f>
        <v/>
      </c>
      <c r="S12" s="128" t="str">
        <f t="shared" ref="S12:S13" si="6">IF(R12="","",15)</f>
        <v/>
      </c>
      <c r="T12" s="17" t="str">
        <f t="shared" si="3"/>
        <v/>
      </c>
    </row>
    <row r="13" spans="2:20" ht="19.95" customHeight="1" thickBot="1" x14ac:dyDescent="0.5">
      <c r="B13" s="412"/>
      <c r="C13" s="88"/>
      <c r="D13" s="117"/>
      <c r="E13" s="95" t="s">
        <v>18</v>
      </c>
      <c r="F13" s="124"/>
      <c r="G13" s="423"/>
      <c r="H13" s="424"/>
      <c r="I13" s="65"/>
      <c r="J13" s="190"/>
      <c r="K13" s="145"/>
      <c r="L13" s="461"/>
      <c r="M13" s="462"/>
      <c r="N13" s="148"/>
      <c r="O13" s="148"/>
      <c r="P13" s="461" t="str">
        <f t="shared" si="4"/>
        <v/>
      </c>
      <c r="Q13" s="462"/>
      <c r="R13" s="16" t="str">
        <f t="shared" si="5"/>
        <v/>
      </c>
      <c r="S13" s="128" t="str">
        <f t="shared" si="6"/>
        <v/>
      </c>
      <c r="T13" s="17" t="str">
        <f t="shared" si="3"/>
        <v/>
      </c>
    </row>
    <row r="14" spans="2:20" ht="19.95" customHeight="1" thickTop="1" thickBot="1" x14ac:dyDescent="0.5">
      <c r="B14" s="413"/>
      <c r="C14" s="72" t="s">
        <v>24</v>
      </c>
      <c r="D14" s="414"/>
      <c r="E14" s="415"/>
      <c r="F14" s="161" t="s">
        <v>18</v>
      </c>
      <c r="G14" s="465"/>
      <c r="H14" s="466"/>
      <c r="I14" s="58"/>
      <c r="J14" s="191"/>
      <c r="K14" s="149" t="s">
        <v>18</v>
      </c>
      <c r="L14" s="467">
        <f>SUM(L11:L13)</f>
        <v>0</v>
      </c>
      <c r="M14" s="468"/>
      <c r="N14" s="184">
        <f>SUM(N11:N13)</f>
        <v>0</v>
      </c>
      <c r="O14" s="164" t="s">
        <v>18</v>
      </c>
      <c r="P14" s="467">
        <f>SUM(P11:P13)</f>
        <v>0</v>
      </c>
      <c r="Q14" s="468"/>
      <c r="R14" s="59">
        <f>SUM(R11:R13)</f>
        <v>0</v>
      </c>
      <c r="S14" s="134" t="s">
        <v>18</v>
      </c>
      <c r="T14" s="60">
        <f>SUM(T11:T13)</f>
        <v>0</v>
      </c>
    </row>
    <row r="15" spans="2:20" ht="19.95" customHeight="1" thickBot="1" x14ac:dyDescent="0.5">
      <c r="B15" s="97"/>
      <c r="C15" s="73"/>
      <c r="D15" s="425"/>
      <c r="E15" s="426"/>
      <c r="F15" s="162" t="s">
        <v>18</v>
      </c>
      <c r="G15" s="469">
        <f>G10</f>
        <v>0</v>
      </c>
      <c r="H15" s="470"/>
      <c r="I15" s="185">
        <f>I10</f>
        <v>0</v>
      </c>
      <c r="J15" s="192">
        <f>J10-J14</f>
        <v>0</v>
      </c>
      <c r="K15" s="150" t="s">
        <v>18</v>
      </c>
      <c r="L15" s="471">
        <f>SUM(L14,L10)</f>
        <v>0</v>
      </c>
      <c r="M15" s="472"/>
      <c r="N15" s="220">
        <f>SUM(N14,N10)</f>
        <v>0</v>
      </c>
      <c r="O15" s="165" t="s">
        <v>18</v>
      </c>
      <c r="P15" s="473">
        <f>P10-P14</f>
        <v>0</v>
      </c>
      <c r="Q15" s="474"/>
      <c r="R15" s="62">
        <f>R10-R14</f>
        <v>0</v>
      </c>
      <c r="S15" s="135" t="s">
        <v>18</v>
      </c>
      <c r="T15" s="63">
        <f>T10-T14</f>
        <v>0</v>
      </c>
    </row>
    <row r="16" spans="2:20" ht="6.6" customHeight="1" thickBot="1" x14ac:dyDescent="0.5">
      <c r="B16" s="98"/>
      <c r="C16" s="99"/>
      <c r="D16" s="99"/>
      <c r="E16" s="99"/>
      <c r="F16" s="112"/>
      <c r="G16" s="56"/>
      <c r="H16" s="70"/>
      <c r="I16" s="56"/>
      <c r="J16" s="100"/>
      <c r="K16" s="151"/>
      <c r="L16" s="56"/>
      <c r="M16" s="101"/>
      <c r="N16" s="56"/>
      <c r="O16" s="102"/>
      <c r="P16" s="103"/>
      <c r="Q16" s="102"/>
      <c r="R16" s="104"/>
      <c r="S16" s="136"/>
      <c r="T16" s="105"/>
    </row>
    <row r="17" spans="2:20" ht="25.2" customHeight="1" thickBot="1" x14ac:dyDescent="0.5">
      <c r="B17" s="8"/>
      <c r="C17" s="83"/>
      <c r="E17" s="107"/>
      <c r="F17" s="420" t="s">
        <v>1</v>
      </c>
      <c r="G17" s="421"/>
      <c r="H17" s="421"/>
      <c r="I17" s="421"/>
      <c r="J17" s="422"/>
      <c r="K17" s="420" t="s">
        <v>2</v>
      </c>
      <c r="L17" s="421"/>
      <c r="M17" s="421"/>
      <c r="N17" s="421"/>
      <c r="O17" s="421"/>
      <c r="P17" s="421"/>
      <c r="Q17" s="421"/>
      <c r="R17" s="421"/>
      <c r="S17" s="421"/>
      <c r="T17" s="422"/>
    </row>
    <row r="18" spans="2:20" ht="50.4" customHeight="1" thickBot="1" x14ac:dyDescent="0.5">
      <c r="B18" s="119" t="s">
        <v>16</v>
      </c>
      <c r="C18" s="67" t="s">
        <v>5</v>
      </c>
      <c r="D18" s="6" t="s">
        <v>12</v>
      </c>
      <c r="E18" s="6" t="s">
        <v>8</v>
      </c>
      <c r="F18" s="6" t="s">
        <v>7</v>
      </c>
      <c r="G18" s="5" t="s">
        <v>29</v>
      </c>
      <c r="H18" s="1" t="s">
        <v>30</v>
      </c>
      <c r="I18" s="2" t="s">
        <v>14</v>
      </c>
      <c r="J18" s="4" t="s">
        <v>95</v>
      </c>
      <c r="K18" s="142" t="s">
        <v>7</v>
      </c>
      <c r="L18" s="5" t="s">
        <v>29</v>
      </c>
      <c r="M18" s="1" t="s">
        <v>30</v>
      </c>
      <c r="N18" s="2" t="s">
        <v>13</v>
      </c>
      <c r="O18" s="2" t="s">
        <v>3</v>
      </c>
      <c r="P18" s="219" t="s">
        <v>52</v>
      </c>
      <c r="Q18" s="1" t="s">
        <v>15</v>
      </c>
      <c r="R18" s="2" t="s">
        <v>9</v>
      </c>
      <c r="S18" s="3" t="s">
        <v>20</v>
      </c>
      <c r="T18" s="4" t="s">
        <v>4</v>
      </c>
    </row>
    <row r="19" spans="2:20" ht="19.95" customHeight="1" x14ac:dyDescent="0.45">
      <c r="B19" s="406" t="s">
        <v>10</v>
      </c>
      <c r="C19" s="89"/>
      <c r="D19" s="113"/>
      <c r="E19" s="108"/>
      <c r="F19" s="121"/>
      <c r="G19" s="11"/>
      <c r="H19" s="12"/>
      <c r="I19" s="13">
        <f>G19*40.6</f>
        <v>0</v>
      </c>
      <c r="J19" s="14" t="str">
        <f>IF(G19="","",G19*2.23/1000)</f>
        <v/>
      </c>
      <c r="K19" s="143"/>
      <c r="L19" s="11"/>
      <c r="M19" s="12"/>
      <c r="N19" s="13"/>
      <c r="O19" s="13"/>
      <c r="P19" s="15" t="str">
        <f>IF(G19="","",G19-L19)</f>
        <v/>
      </c>
      <c r="Q19" s="12"/>
      <c r="R19" s="39" t="str">
        <f>IF(P19="","",P19*2.23/1000)</f>
        <v/>
      </c>
      <c r="S19" s="128" t="str">
        <f>IF(R19="","",15)</f>
        <v/>
      </c>
      <c r="T19" s="17" t="str">
        <f>IF(R19="","",R19*S19)</f>
        <v/>
      </c>
    </row>
    <row r="20" spans="2:20" ht="19.95" customHeight="1" x14ac:dyDescent="0.45">
      <c r="B20" s="407"/>
      <c r="C20" s="85"/>
      <c r="D20" s="32"/>
      <c r="E20" s="94"/>
      <c r="F20" s="32"/>
      <c r="G20" s="18"/>
      <c r="H20" s="19"/>
      <c r="I20" s="20"/>
      <c r="J20" s="40"/>
      <c r="K20" s="153"/>
      <c r="L20" s="18"/>
      <c r="M20" s="19"/>
      <c r="N20" s="20"/>
      <c r="O20" s="20"/>
      <c r="P20" s="15" t="str">
        <f t="shared" ref="P20:P21" si="7">IF(G20="","",G20-L20)</f>
        <v/>
      </c>
      <c r="Q20" s="21"/>
      <c r="R20" s="39" t="str">
        <f t="shared" ref="R20:R21" si="8">IF(P20="","",P20*2.23/1000)</f>
        <v/>
      </c>
      <c r="S20" s="128" t="str">
        <f t="shared" ref="S20:S21" si="9">IF(R20="","",15)</f>
        <v/>
      </c>
      <c r="T20" s="17" t="str">
        <f t="shared" ref="T20:T21" si="10">IF(R20="","",R20*S20)</f>
        <v/>
      </c>
    </row>
    <row r="21" spans="2:20" ht="19.95" customHeight="1" thickBot="1" x14ac:dyDescent="0.5">
      <c r="B21" s="407"/>
      <c r="C21" s="90"/>
      <c r="D21" s="118"/>
      <c r="E21" s="109"/>
      <c r="F21" s="118"/>
      <c r="G21" s="41"/>
      <c r="H21" s="42"/>
      <c r="I21" s="43"/>
      <c r="J21" s="44"/>
      <c r="K21" s="154"/>
      <c r="L21" s="41"/>
      <c r="M21" s="42"/>
      <c r="N21" s="43"/>
      <c r="O21" s="43"/>
      <c r="P21" s="15" t="str">
        <f t="shared" si="7"/>
        <v/>
      </c>
      <c r="Q21" s="45"/>
      <c r="R21" s="39" t="str">
        <f t="shared" si="8"/>
        <v/>
      </c>
      <c r="S21" s="128" t="str">
        <f t="shared" si="9"/>
        <v/>
      </c>
      <c r="T21" s="17" t="str">
        <f t="shared" si="10"/>
        <v/>
      </c>
    </row>
    <row r="22" spans="2:20" ht="19.95" customHeight="1" thickTop="1" thickBot="1" x14ac:dyDescent="0.5">
      <c r="B22" s="408"/>
      <c r="C22" s="74" t="s">
        <v>60</v>
      </c>
      <c r="D22" s="409"/>
      <c r="E22" s="410"/>
      <c r="F22" s="75" t="s">
        <v>18</v>
      </c>
      <c r="G22" s="46"/>
      <c r="H22" s="47"/>
      <c r="I22" s="48">
        <f>SUM(I19:I21)</f>
        <v>0</v>
      </c>
      <c r="J22" s="49">
        <f>SUM(J19:J21)</f>
        <v>0</v>
      </c>
      <c r="K22" s="155" t="s">
        <v>18</v>
      </c>
      <c r="L22" s="46"/>
      <c r="M22" s="47"/>
      <c r="N22" s="48">
        <f>SUM(N19:N21)</f>
        <v>0</v>
      </c>
      <c r="O22" s="170" t="s">
        <v>18</v>
      </c>
      <c r="P22" s="175" t="s">
        <v>18</v>
      </c>
      <c r="Q22" s="55" t="s">
        <v>18</v>
      </c>
      <c r="R22" s="50">
        <f>SUM(R19:R21)</f>
        <v>0</v>
      </c>
      <c r="S22" s="138" t="s">
        <v>18</v>
      </c>
      <c r="T22" s="51">
        <f>SUM(T19:T21)</f>
        <v>0</v>
      </c>
    </row>
    <row r="23" spans="2:20" ht="19.95" customHeight="1" x14ac:dyDescent="0.45">
      <c r="B23" s="411" t="s">
        <v>17</v>
      </c>
      <c r="C23" s="91"/>
      <c r="D23" s="114"/>
      <c r="E23" s="76"/>
      <c r="F23" s="125"/>
      <c r="G23" s="476"/>
      <c r="H23" s="477"/>
      <c r="I23" s="28"/>
      <c r="J23" s="29"/>
      <c r="K23" s="145"/>
      <c r="L23" s="22"/>
      <c r="M23" s="23"/>
      <c r="N23" s="24"/>
      <c r="O23" s="13"/>
      <c r="P23" s="15" t="str">
        <f>IF(L23="","",L23)</f>
        <v/>
      </c>
      <c r="Q23" s="25"/>
      <c r="R23" s="39" t="str">
        <f>IF(P23="","",P23*2.23/1000)</f>
        <v/>
      </c>
      <c r="S23" s="128" t="str">
        <f>IF(R23="","",15)</f>
        <v/>
      </c>
      <c r="T23" s="17" t="str">
        <f>IF(R23="","",R23*S23)</f>
        <v/>
      </c>
    </row>
    <row r="24" spans="2:20" ht="19.95" customHeight="1" x14ac:dyDescent="0.45">
      <c r="B24" s="412"/>
      <c r="C24" s="88"/>
      <c r="D24" s="116"/>
      <c r="E24" s="110"/>
      <c r="F24" s="126"/>
      <c r="G24" s="418"/>
      <c r="H24" s="419"/>
      <c r="I24" s="30"/>
      <c r="J24" s="31"/>
      <c r="K24" s="153"/>
      <c r="L24" s="18"/>
      <c r="M24" s="19"/>
      <c r="N24" s="20"/>
      <c r="O24" s="13"/>
      <c r="P24" s="15" t="str">
        <f>IF(L24="","",L24)</f>
        <v/>
      </c>
      <c r="Q24" s="19"/>
      <c r="R24" s="39" t="str">
        <f t="shared" ref="R24:R25" si="11">IF(P24="","",P24*2.23/1000)</f>
        <v/>
      </c>
      <c r="S24" s="128" t="str">
        <f t="shared" ref="S24:S25" si="12">IF(R24="","",15)</f>
        <v/>
      </c>
      <c r="T24" s="17" t="str">
        <f t="shared" ref="T24:T25" si="13">IF(R24="","",R24*S24)</f>
        <v/>
      </c>
    </row>
    <row r="25" spans="2:20" ht="19.95" customHeight="1" thickBot="1" x14ac:dyDescent="0.5">
      <c r="B25" s="412"/>
      <c r="C25" s="92"/>
      <c r="D25" s="117"/>
      <c r="E25" s="111"/>
      <c r="F25" s="127"/>
      <c r="G25" s="423"/>
      <c r="H25" s="424"/>
      <c r="I25" s="33"/>
      <c r="J25" s="34"/>
      <c r="K25" s="156"/>
      <c r="L25" s="52"/>
      <c r="M25" s="53"/>
      <c r="N25" s="35"/>
      <c r="O25" s="35"/>
      <c r="P25" s="15" t="str">
        <f>IF(L25="","",L25)</f>
        <v/>
      </c>
      <c r="Q25" s="54"/>
      <c r="R25" s="39" t="str">
        <f t="shared" si="11"/>
        <v/>
      </c>
      <c r="S25" s="128" t="str">
        <f t="shared" si="12"/>
        <v/>
      </c>
      <c r="T25" s="17" t="str">
        <f t="shared" si="13"/>
        <v/>
      </c>
    </row>
    <row r="26" spans="2:20" ht="19.95" customHeight="1" thickTop="1" thickBot="1" x14ac:dyDescent="0.5">
      <c r="B26" s="413"/>
      <c r="C26" s="77" t="s">
        <v>61</v>
      </c>
      <c r="D26" s="414"/>
      <c r="E26" s="415"/>
      <c r="F26" s="172" t="s">
        <v>18</v>
      </c>
      <c r="G26" s="465"/>
      <c r="H26" s="466"/>
      <c r="I26" s="36"/>
      <c r="J26" s="37"/>
      <c r="K26" s="155" t="s">
        <v>18</v>
      </c>
      <c r="L26" s="46"/>
      <c r="M26" s="47"/>
      <c r="N26" s="48">
        <f>SUM(N23:N25)</f>
        <v>0</v>
      </c>
      <c r="O26" s="171" t="s">
        <v>18</v>
      </c>
      <c r="P26" s="138" t="s">
        <v>18</v>
      </c>
      <c r="Q26" s="55" t="s">
        <v>18</v>
      </c>
      <c r="R26" s="50">
        <f>SUM(R23:R25)</f>
        <v>0</v>
      </c>
      <c r="S26" s="138" t="s">
        <v>18</v>
      </c>
      <c r="T26" s="51">
        <f>SUM(T23:T25)</f>
        <v>0</v>
      </c>
    </row>
    <row r="27" spans="2:20" ht="19.95" customHeight="1" thickBot="1" x14ac:dyDescent="0.5">
      <c r="B27" s="222"/>
      <c r="C27" s="66"/>
      <c r="D27" s="400"/>
      <c r="E27" s="401"/>
      <c r="F27" s="6" t="s">
        <v>18</v>
      </c>
      <c r="G27" s="38" t="s">
        <v>25</v>
      </c>
      <c r="H27" s="7"/>
      <c r="I27" s="61">
        <f>I22</f>
        <v>0</v>
      </c>
      <c r="J27" s="330">
        <f>J22</f>
        <v>0</v>
      </c>
      <c r="K27" s="158" t="s">
        <v>18</v>
      </c>
      <c r="L27" s="106" t="s">
        <v>50</v>
      </c>
      <c r="M27" s="7"/>
      <c r="N27" s="176">
        <f>N26+N22</f>
        <v>0</v>
      </c>
      <c r="O27" s="157" t="s">
        <v>18</v>
      </c>
      <c r="P27" s="140" t="s">
        <v>18</v>
      </c>
      <c r="Q27" s="7" t="s">
        <v>18</v>
      </c>
      <c r="R27" s="331">
        <f>R22-R26</f>
        <v>0</v>
      </c>
      <c r="S27" s="140" t="s">
        <v>18</v>
      </c>
      <c r="T27" s="9">
        <f>T22-T26</f>
        <v>0</v>
      </c>
    </row>
    <row r="28" spans="2:20" ht="18.600000000000001" customHeight="1" thickBot="1" x14ac:dyDescent="0.55000000000000004">
      <c r="B28" s="429"/>
      <c r="C28" s="478"/>
      <c r="D28" s="195"/>
      <c r="E28" s="195"/>
      <c r="G28" s="166"/>
      <c r="I28" s="216" t="s">
        <v>67</v>
      </c>
      <c r="J28" s="167"/>
      <c r="K28" s="80"/>
      <c r="N28" s="217" t="s">
        <v>68</v>
      </c>
      <c r="P28" s="168"/>
      <c r="R28" s="152" t="s">
        <v>47</v>
      </c>
      <c r="S28" s="169"/>
      <c r="T28" s="230" t="s">
        <v>62</v>
      </c>
    </row>
    <row r="29" spans="2:20" ht="33" customHeight="1" thickBot="1" x14ac:dyDescent="0.5">
      <c r="B29" s="194"/>
      <c r="C29" s="99"/>
      <c r="D29" s="399"/>
      <c r="E29" s="399"/>
      <c r="F29" s="99"/>
      <c r="G29" s="397"/>
      <c r="H29" s="479"/>
      <c r="I29" s="243">
        <f>I22</f>
        <v>0</v>
      </c>
      <c r="J29" s="167" t="s">
        <v>69</v>
      </c>
      <c r="K29" s="177"/>
      <c r="L29" s="178"/>
      <c r="M29" s="179"/>
      <c r="N29" s="243">
        <f>N22+N26</f>
        <v>0</v>
      </c>
      <c r="O29" s="181" t="s">
        <v>69</v>
      </c>
      <c r="P29" s="480"/>
      <c r="Q29" s="480"/>
      <c r="R29" s="244">
        <f>SUM(R15,R27)</f>
        <v>0</v>
      </c>
      <c r="S29" s="174"/>
      <c r="T29" s="244">
        <f>SUM(T15,T27)</f>
        <v>0</v>
      </c>
    </row>
    <row r="30" spans="2:20" ht="19.2" customHeight="1" thickBot="1" x14ac:dyDescent="0.5">
      <c r="C30" s="83" t="s">
        <v>49</v>
      </c>
      <c r="K30" s="245"/>
      <c r="S30" s="475"/>
      <c r="T30" s="475"/>
    </row>
    <row r="31" spans="2:20" ht="19.2" customHeight="1" thickBot="1" x14ac:dyDescent="0.5">
      <c r="B31" s="214"/>
      <c r="C31" s="197" t="s">
        <v>46</v>
      </c>
      <c r="D31" s="481" t="s">
        <v>42</v>
      </c>
      <c r="E31" s="482"/>
      <c r="F31" s="200"/>
      <c r="G31" s="375" t="s">
        <v>32</v>
      </c>
      <c r="H31" s="376"/>
      <c r="I31" s="198" t="s">
        <v>45</v>
      </c>
      <c r="J31" s="199" t="s">
        <v>43</v>
      </c>
      <c r="K31" s="245"/>
      <c r="S31" s="246"/>
      <c r="T31" s="246"/>
    </row>
    <row r="32" spans="2:20" ht="19.2" customHeight="1" x14ac:dyDescent="0.45">
      <c r="B32" s="214"/>
      <c r="C32" s="390" t="s">
        <v>6</v>
      </c>
      <c r="D32" s="384" t="s">
        <v>56</v>
      </c>
      <c r="E32" s="385"/>
      <c r="F32" s="223"/>
      <c r="G32" s="250"/>
      <c r="H32" s="203" t="s">
        <v>38</v>
      </c>
      <c r="I32" s="223"/>
      <c r="J32" s="247">
        <f>G32*0.579/1000</f>
        <v>0</v>
      </c>
      <c r="K32" s="10"/>
      <c r="M32" s="10"/>
      <c r="S32" s="10"/>
    </row>
    <row r="33" spans="2:19" ht="19.2" customHeight="1" x14ac:dyDescent="0.45">
      <c r="B33" s="214"/>
      <c r="C33" s="377"/>
      <c r="D33" s="388" t="s">
        <v>70</v>
      </c>
      <c r="E33" s="389"/>
      <c r="F33" s="227"/>
      <c r="G33" s="20"/>
      <c r="H33" s="228" t="s">
        <v>38</v>
      </c>
      <c r="I33" s="227"/>
      <c r="J33" s="248"/>
      <c r="K33" s="10"/>
      <c r="M33" s="10"/>
      <c r="S33" s="10"/>
    </row>
    <row r="34" spans="2:19" ht="19.2" customHeight="1" thickBot="1" x14ac:dyDescent="0.5">
      <c r="B34" s="214"/>
      <c r="C34" s="378"/>
      <c r="D34" s="373" t="s">
        <v>58</v>
      </c>
      <c r="E34" s="374"/>
      <c r="F34" s="224"/>
      <c r="G34" s="253">
        <f>SUM(G32:G33)</f>
        <v>0</v>
      </c>
      <c r="H34" s="228" t="s">
        <v>38</v>
      </c>
      <c r="I34" s="224"/>
      <c r="J34" s="249">
        <f>J32</f>
        <v>0</v>
      </c>
      <c r="K34" s="10"/>
      <c r="M34" s="10"/>
      <c r="S34" s="10"/>
    </row>
    <row r="35" spans="2:19" ht="19.2" customHeight="1" x14ac:dyDescent="0.45">
      <c r="B35" s="214"/>
      <c r="C35" s="390" t="s">
        <v>41</v>
      </c>
      <c r="D35" s="384"/>
      <c r="E35" s="385"/>
      <c r="F35" s="204"/>
      <c r="G35" s="250"/>
      <c r="H35" s="113"/>
      <c r="I35" s="250">
        <f>G35*40.6</f>
        <v>0</v>
      </c>
      <c r="J35" s="247">
        <f>G35*2.23/1000</f>
        <v>0</v>
      </c>
      <c r="K35" s="251"/>
      <c r="R35" s="483"/>
    </row>
    <row r="36" spans="2:19" ht="19.2" customHeight="1" x14ac:dyDescent="0.45">
      <c r="B36" s="214"/>
      <c r="C36" s="377"/>
      <c r="D36" s="388"/>
      <c r="E36" s="389"/>
      <c r="F36" s="201"/>
      <c r="G36" s="20"/>
      <c r="H36" s="32"/>
      <c r="I36" s="20"/>
      <c r="J36" s="252"/>
      <c r="K36" s="251"/>
      <c r="R36" s="483"/>
    </row>
    <row r="37" spans="2:19" ht="19.2" customHeight="1" thickBot="1" x14ac:dyDescent="0.5">
      <c r="B37" s="214"/>
      <c r="C37" s="378"/>
      <c r="D37" s="373"/>
      <c r="E37" s="374"/>
      <c r="F37" s="206"/>
      <c r="G37" s="253"/>
      <c r="H37" s="205"/>
      <c r="I37" s="253"/>
      <c r="J37" s="249"/>
      <c r="K37" s="251"/>
      <c r="Q37" s="202"/>
      <c r="R37" s="99"/>
    </row>
    <row r="38" spans="2:19" ht="15" customHeight="1" thickBot="1" x14ac:dyDescent="0.5">
      <c r="B38" s="213"/>
      <c r="C38" s="69"/>
      <c r="D38" s="10"/>
      <c r="I38" s="215" t="s">
        <v>63</v>
      </c>
      <c r="J38" s="254" t="s">
        <v>64</v>
      </c>
      <c r="K38" s="251"/>
      <c r="N38" s="99"/>
      <c r="Q38" s="202"/>
      <c r="R38" s="99"/>
    </row>
    <row r="39" spans="2:19" ht="34.200000000000003" customHeight="1" thickBot="1" x14ac:dyDescent="0.5">
      <c r="I39" s="255">
        <f>SUM(I35:I37)</f>
        <v>0</v>
      </c>
      <c r="J39" s="244">
        <f>SUM(J34:J37)</f>
        <v>0</v>
      </c>
      <c r="K39" s="251"/>
      <c r="N39" s="256"/>
      <c r="P39" s="202"/>
      <c r="Q39" s="202"/>
      <c r="R39" s="256"/>
    </row>
    <row r="40" spans="2:19" ht="19.2" customHeight="1" x14ac:dyDescent="0.45">
      <c r="B40" s="10" t="s">
        <v>53</v>
      </c>
      <c r="K40" s="251"/>
    </row>
    <row r="41" spans="2:19" ht="19.2" customHeight="1" x14ac:dyDescent="0.45">
      <c r="B41" s="10" t="s">
        <v>36</v>
      </c>
      <c r="K41" s="245"/>
    </row>
    <row r="42" spans="2:19" ht="19.2" customHeight="1" x14ac:dyDescent="0.45"/>
    <row r="43" spans="2:19" ht="19.2" customHeight="1" x14ac:dyDescent="0.45"/>
    <row r="44" spans="2:19" ht="19.2" customHeight="1" x14ac:dyDescent="0.45"/>
    <row r="45" spans="2:19" ht="19.2" customHeight="1" x14ac:dyDescent="0.45"/>
  </sheetData>
  <mergeCells count="64">
    <mergeCell ref="R35:R36"/>
    <mergeCell ref="D36:E36"/>
    <mergeCell ref="D37:E37"/>
    <mergeCell ref="C32:C34"/>
    <mergeCell ref="D32:E32"/>
    <mergeCell ref="D33:E33"/>
    <mergeCell ref="D34:E34"/>
    <mergeCell ref="C35:C37"/>
    <mergeCell ref="D35:E35"/>
    <mergeCell ref="B28:C28"/>
    <mergeCell ref="D29:E29"/>
    <mergeCell ref="G29:H29"/>
    <mergeCell ref="P29:Q29"/>
    <mergeCell ref="D31:E31"/>
    <mergeCell ref="G31:H31"/>
    <mergeCell ref="B19:B22"/>
    <mergeCell ref="D22:E22"/>
    <mergeCell ref="B23:B26"/>
    <mergeCell ref="G23:H23"/>
    <mergeCell ref="G24:H24"/>
    <mergeCell ref="G25:H25"/>
    <mergeCell ref="D26:E26"/>
    <mergeCell ref="G26:H26"/>
    <mergeCell ref="D15:E15"/>
    <mergeCell ref="G15:H15"/>
    <mergeCell ref="L15:M15"/>
    <mergeCell ref="P15:Q15"/>
    <mergeCell ref="S30:T30"/>
    <mergeCell ref="F17:J17"/>
    <mergeCell ref="K17:T17"/>
    <mergeCell ref="D27:E27"/>
    <mergeCell ref="B11:B14"/>
    <mergeCell ref="G11:H11"/>
    <mergeCell ref="L11:M11"/>
    <mergeCell ref="P11:Q11"/>
    <mergeCell ref="G12:H12"/>
    <mergeCell ref="L12:M12"/>
    <mergeCell ref="P12:Q12"/>
    <mergeCell ref="G13:H13"/>
    <mergeCell ref="L13:M13"/>
    <mergeCell ref="P13:Q13"/>
    <mergeCell ref="D14:E14"/>
    <mergeCell ref="G14:H14"/>
    <mergeCell ref="L14:M14"/>
    <mergeCell ref="P14:Q14"/>
    <mergeCell ref="F5:J5"/>
    <mergeCell ref="K5:T5"/>
    <mergeCell ref="G6:H6"/>
    <mergeCell ref="L6:M6"/>
    <mergeCell ref="P6:Q6"/>
    <mergeCell ref="B7:B10"/>
    <mergeCell ref="G7:H7"/>
    <mergeCell ref="L7:M7"/>
    <mergeCell ref="P7:Q7"/>
    <mergeCell ref="G8:H8"/>
    <mergeCell ref="D10:E10"/>
    <mergeCell ref="G10:H10"/>
    <mergeCell ref="L10:M10"/>
    <mergeCell ref="P10:Q10"/>
    <mergeCell ref="L8:M8"/>
    <mergeCell ref="P8:Q8"/>
    <mergeCell ref="G9:H9"/>
    <mergeCell ref="L9:M9"/>
    <mergeCell ref="P9:Q9"/>
  </mergeCells>
  <phoneticPr fontId="2"/>
  <pageMargins left="0.7" right="0.24" top="0.33" bottom="0.3" header="0.3" footer="0.3"/>
  <pageSetup paperSize="9" scale="55" orientation="landscape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839D8E-214C-48C1-BB7B-36B8ABA54196}">
  <sheetPr>
    <pageSetUpPr fitToPage="1"/>
  </sheetPr>
  <dimension ref="B1:T45"/>
  <sheetViews>
    <sheetView topLeftCell="A13" zoomScale="70" zoomScaleNormal="70" workbookViewId="0">
      <selection activeCell="J39" sqref="J39"/>
    </sheetView>
  </sheetViews>
  <sheetFormatPr defaultColWidth="8.69921875" defaultRowHeight="19.8" x14ac:dyDescent="0.45"/>
  <cols>
    <col min="1" max="1" width="2" style="10" customWidth="1"/>
    <col min="2" max="2" width="8.69921875" style="10"/>
    <col min="3" max="3" width="26.5" style="82" customWidth="1"/>
    <col min="4" max="4" width="13.19921875" style="69" customWidth="1"/>
    <col min="5" max="5" width="11.59765625" style="69" customWidth="1"/>
    <col min="6" max="6" width="8" style="69" customWidth="1"/>
    <col min="7" max="7" width="12.5" style="10" customWidth="1"/>
    <col min="8" max="8" width="7.09765625" style="69" customWidth="1"/>
    <col min="9" max="9" width="14.59765625" style="10" customWidth="1"/>
    <col min="10" max="10" width="14.69921875" style="10" customWidth="1"/>
    <col min="11" max="11" width="9.09765625" style="141" customWidth="1"/>
    <col min="12" max="12" width="11.8984375" style="10" customWidth="1"/>
    <col min="13" max="13" width="6.59765625" style="69" customWidth="1"/>
    <col min="14" max="14" width="13.69921875" style="10" customWidth="1"/>
    <col min="15" max="15" width="13.59765625" style="10" customWidth="1"/>
    <col min="16" max="16" width="12.19921875" style="10" customWidth="1"/>
    <col min="17" max="17" width="6" style="10" customWidth="1"/>
    <col min="18" max="18" width="16.59765625" style="10" customWidth="1"/>
    <col min="19" max="19" width="7.09765625" style="69" customWidth="1"/>
    <col min="20" max="20" width="15.09765625" style="10" customWidth="1"/>
    <col min="21" max="21" width="3.69921875" style="10" customWidth="1"/>
    <col min="22" max="16384" width="8.69921875" style="10"/>
  </cols>
  <sheetData>
    <row r="1" spans="2:20" ht="4.95" customHeight="1" x14ac:dyDescent="0.45"/>
    <row r="2" spans="2:20" x14ac:dyDescent="0.45">
      <c r="T2" s="81" t="s">
        <v>19</v>
      </c>
    </row>
    <row r="3" spans="2:20" ht="48" customHeight="1" x14ac:dyDescent="0.45">
      <c r="B3" s="93" t="s">
        <v>71</v>
      </c>
      <c r="D3" s="99"/>
      <c r="E3" s="99"/>
      <c r="F3" s="99"/>
    </row>
    <row r="4" spans="2:20" ht="33.6" customHeight="1" thickBot="1" x14ac:dyDescent="0.5"/>
    <row r="5" spans="2:20" ht="25.2" customHeight="1" thickBot="1" x14ac:dyDescent="0.5">
      <c r="C5" s="83"/>
      <c r="E5" s="106"/>
      <c r="F5" s="420" t="s">
        <v>1</v>
      </c>
      <c r="G5" s="421"/>
      <c r="H5" s="421"/>
      <c r="I5" s="421"/>
      <c r="J5" s="422"/>
      <c r="K5" s="420" t="s">
        <v>2</v>
      </c>
      <c r="L5" s="421"/>
      <c r="M5" s="421"/>
      <c r="N5" s="421"/>
      <c r="O5" s="421"/>
      <c r="P5" s="421"/>
      <c r="Q5" s="421"/>
      <c r="R5" s="421"/>
      <c r="S5" s="421"/>
      <c r="T5" s="422"/>
    </row>
    <row r="6" spans="2:20" ht="49.95" customHeight="1" thickBot="1" x14ac:dyDescent="0.5">
      <c r="B6" s="120" t="s">
        <v>6</v>
      </c>
      <c r="C6" s="67" t="s">
        <v>5</v>
      </c>
      <c r="D6" s="6" t="s">
        <v>12</v>
      </c>
      <c r="E6" s="6"/>
      <c r="F6" s="6" t="s">
        <v>7</v>
      </c>
      <c r="G6" s="446" t="s">
        <v>32</v>
      </c>
      <c r="H6" s="447"/>
      <c r="I6" s="2" t="s">
        <v>33</v>
      </c>
      <c r="J6" s="4" t="s">
        <v>95</v>
      </c>
      <c r="K6" s="142" t="s">
        <v>7</v>
      </c>
      <c r="L6" s="446" t="s">
        <v>34</v>
      </c>
      <c r="M6" s="447"/>
      <c r="N6" s="2" t="s">
        <v>35</v>
      </c>
      <c r="O6" s="2" t="s">
        <v>3</v>
      </c>
      <c r="P6" s="444" t="s">
        <v>51</v>
      </c>
      <c r="Q6" s="445"/>
      <c r="R6" s="2" t="s">
        <v>9</v>
      </c>
      <c r="S6" s="3" t="s">
        <v>20</v>
      </c>
      <c r="T6" s="4" t="s">
        <v>4</v>
      </c>
    </row>
    <row r="7" spans="2:20" ht="19.95" customHeight="1" x14ac:dyDescent="0.45">
      <c r="B7" s="448" t="s">
        <v>10</v>
      </c>
      <c r="C7" s="84"/>
      <c r="D7" s="113"/>
      <c r="E7" s="96" t="s">
        <v>18</v>
      </c>
      <c r="F7" s="121"/>
      <c r="G7" s="451"/>
      <c r="H7" s="452"/>
      <c r="I7" s="13"/>
      <c r="J7" s="186" t="str">
        <f>IF(G7="","",G7*0.579/1000)</f>
        <v/>
      </c>
      <c r="K7" s="143"/>
      <c r="L7" s="453"/>
      <c r="M7" s="454"/>
      <c r="N7" s="144"/>
      <c r="O7" s="144"/>
      <c r="P7" s="453" t="str">
        <f>IF(G7="","",(G7-L7))</f>
        <v/>
      </c>
      <c r="Q7" s="454"/>
      <c r="R7" s="16" t="str">
        <f>IF(P7="","",P7*0.579/1000)</f>
        <v/>
      </c>
      <c r="S7" s="128" t="str">
        <f>IF(R7="","",15)</f>
        <v/>
      </c>
      <c r="T7" s="17" t="str">
        <f>IF(R7="","",R7*S7)</f>
        <v/>
      </c>
    </row>
    <row r="8" spans="2:20" ht="19.95" customHeight="1" x14ac:dyDescent="0.45">
      <c r="B8" s="449"/>
      <c r="C8" s="85"/>
      <c r="D8" s="32"/>
      <c r="E8" s="95" t="s">
        <v>18</v>
      </c>
      <c r="F8" s="32"/>
      <c r="G8" s="455"/>
      <c r="H8" s="456"/>
      <c r="I8" s="20"/>
      <c r="J8" s="186" t="str">
        <f t="shared" ref="J8:J9" si="0">IF(G8="","",G8*0.579/1000)</f>
        <v/>
      </c>
      <c r="K8" s="143"/>
      <c r="L8" s="457"/>
      <c r="M8" s="458"/>
      <c r="N8" s="183"/>
      <c r="O8" s="144"/>
      <c r="P8" s="457" t="str">
        <f>IF(G8="","",G8-L8)</f>
        <v/>
      </c>
      <c r="Q8" s="458"/>
      <c r="R8" s="16" t="str">
        <f t="shared" ref="R8:R9" si="1">IF(P8="","",P8*0.579/1000)</f>
        <v/>
      </c>
      <c r="S8" s="128" t="str">
        <f t="shared" ref="S8:S9" si="2">IF(R8="","",15)</f>
        <v/>
      </c>
      <c r="T8" s="17" t="str">
        <f>IF(R8="","",R8*S8)</f>
        <v/>
      </c>
    </row>
    <row r="9" spans="2:20" ht="19.95" customHeight="1" thickBot="1" x14ac:dyDescent="0.5">
      <c r="B9" s="449"/>
      <c r="C9" s="86"/>
      <c r="D9" s="114"/>
      <c r="E9" s="95" t="s">
        <v>18</v>
      </c>
      <c r="F9" s="114"/>
      <c r="G9" s="459"/>
      <c r="H9" s="460"/>
      <c r="I9" s="24"/>
      <c r="J9" s="186" t="str">
        <f t="shared" si="0"/>
        <v/>
      </c>
      <c r="K9" s="145"/>
      <c r="L9" s="461"/>
      <c r="M9" s="462"/>
      <c r="N9" s="146"/>
      <c r="O9" s="146"/>
      <c r="P9" s="461" t="str">
        <f>IF(G9="","",G9-L9)</f>
        <v/>
      </c>
      <c r="Q9" s="462"/>
      <c r="R9" s="16" t="str">
        <f t="shared" si="1"/>
        <v/>
      </c>
      <c r="S9" s="128" t="str">
        <f t="shared" si="2"/>
        <v/>
      </c>
      <c r="T9" s="17" t="str">
        <f>IF(R9="","",R9*S9)</f>
        <v/>
      </c>
    </row>
    <row r="10" spans="2:20" ht="19.95" customHeight="1" thickTop="1" thickBot="1" x14ac:dyDescent="0.5">
      <c r="B10" s="450"/>
      <c r="C10" s="71" t="s">
        <v>23</v>
      </c>
      <c r="D10" s="430"/>
      <c r="E10" s="431"/>
      <c r="F10" s="57" t="s">
        <v>18</v>
      </c>
      <c r="G10" s="402">
        <f>SUM(G7:G9)</f>
        <v>0</v>
      </c>
      <c r="H10" s="403"/>
      <c r="I10" s="182">
        <f>SUM(I7:I9)</f>
        <v>0</v>
      </c>
      <c r="J10" s="187">
        <f>SUM(J7:J9)</f>
        <v>0</v>
      </c>
      <c r="K10" s="147" t="s">
        <v>18</v>
      </c>
      <c r="L10" s="393">
        <f>SUM(L7:L9)</f>
        <v>0</v>
      </c>
      <c r="M10" s="394"/>
      <c r="N10" s="182">
        <f>SUM(N7:N9)</f>
        <v>0</v>
      </c>
      <c r="O10" s="163" t="s">
        <v>18</v>
      </c>
      <c r="P10" s="393">
        <f>SUM(P7:P9)</f>
        <v>0</v>
      </c>
      <c r="Q10" s="394"/>
      <c r="R10" s="26">
        <f>SUM(R7:R9)</f>
        <v>0</v>
      </c>
      <c r="S10" s="131" t="s">
        <v>18</v>
      </c>
      <c r="T10" s="27">
        <f>SUM(T7:T9)</f>
        <v>0</v>
      </c>
    </row>
    <row r="11" spans="2:20" ht="19.95" customHeight="1" thickTop="1" x14ac:dyDescent="0.45">
      <c r="B11" s="411" t="s">
        <v>17</v>
      </c>
      <c r="C11" s="87"/>
      <c r="D11" s="115"/>
      <c r="E11" s="95" t="s">
        <v>18</v>
      </c>
      <c r="F11" s="122"/>
      <c r="G11" s="416"/>
      <c r="H11" s="417"/>
      <c r="I11" s="64"/>
      <c r="J11" s="188"/>
      <c r="K11" s="143"/>
      <c r="L11" s="463"/>
      <c r="M11" s="464"/>
      <c r="N11" s="144"/>
      <c r="O11" s="144"/>
      <c r="P11" s="463" t="str">
        <f>IF(AND(L11="",N11=""),"",L11-N11)</f>
        <v/>
      </c>
      <c r="Q11" s="464"/>
      <c r="R11" s="16" t="str">
        <f>IF(P11="","",P11*0.579/1000)</f>
        <v/>
      </c>
      <c r="S11" s="128" t="str">
        <f>IF(R11="","",15)</f>
        <v/>
      </c>
      <c r="T11" s="17" t="str">
        <f t="shared" ref="T11:T13" si="3">IF(R11="","",R11*S11)</f>
        <v/>
      </c>
    </row>
    <row r="12" spans="2:20" ht="19.95" customHeight="1" x14ac:dyDescent="0.45">
      <c r="B12" s="412"/>
      <c r="C12" s="88"/>
      <c r="D12" s="116"/>
      <c r="E12" s="95" t="s">
        <v>18</v>
      </c>
      <c r="F12" s="123"/>
      <c r="G12" s="418"/>
      <c r="H12" s="419"/>
      <c r="I12" s="30"/>
      <c r="J12" s="189"/>
      <c r="K12" s="143"/>
      <c r="L12" s="457"/>
      <c r="M12" s="458"/>
      <c r="N12" s="183"/>
      <c r="O12" s="144"/>
      <c r="P12" s="457" t="str">
        <f t="shared" ref="P12:P13" si="4">IF(AND(L12="",N12=""),"",L12-N12)</f>
        <v/>
      </c>
      <c r="Q12" s="458"/>
      <c r="R12" s="16" t="str">
        <f t="shared" ref="R12:R13" si="5">IF(P12="","",P12*0.579/1000)</f>
        <v/>
      </c>
      <c r="S12" s="128" t="str">
        <f t="shared" ref="S12:S13" si="6">IF(R12="","",15)</f>
        <v/>
      </c>
      <c r="T12" s="17" t="str">
        <f t="shared" si="3"/>
        <v/>
      </c>
    </row>
    <row r="13" spans="2:20" ht="19.95" customHeight="1" thickBot="1" x14ac:dyDescent="0.5">
      <c r="B13" s="412"/>
      <c r="C13" s="88"/>
      <c r="D13" s="117"/>
      <c r="E13" s="95" t="s">
        <v>18</v>
      </c>
      <c r="F13" s="124"/>
      <c r="G13" s="423"/>
      <c r="H13" s="424"/>
      <c r="I13" s="65"/>
      <c r="J13" s="190"/>
      <c r="K13" s="145"/>
      <c r="L13" s="461"/>
      <c r="M13" s="462"/>
      <c r="N13" s="148"/>
      <c r="O13" s="148"/>
      <c r="P13" s="461" t="str">
        <f t="shared" si="4"/>
        <v/>
      </c>
      <c r="Q13" s="462"/>
      <c r="R13" s="16" t="str">
        <f t="shared" si="5"/>
        <v/>
      </c>
      <c r="S13" s="128" t="str">
        <f t="shared" si="6"/>
        <v/>
      </c>
      <c r="T13" s="17" t="str">
        <f t="shared" si="3"/>
        <v/>
      </c>
    </row>
    <row r="14" spans="2:20" ht="19.95" customHeight="1" thickTop="1" thickBot="1" x14ac:dyDescent="0.5">
      <c r="B14" s="413"/>
      <c r="C14" s="72" t="s">
        <v>24</v>
      </c>
      <c r="D14" s="414"/>
      <c r="E14" s="415"/>
      <c r="F14" s="161" t="s">
        <v>18</v>
      </c>
      <c r="G14" s="465"/>
      <c r="H14" s="466"/>
      <c r="I14" s="58"/>
      <c r="J14" s="191"/>
      <c r="K14" s="149" t="s">
        <v>18</v>
      </c>
      <c r="L14" s="467">
        <f>SUM(L11:L13)</f>
        <v>0</v>
      </c>
      <c r="M14" s="468"/>
      <c r="N14" s="184">
        <f>SUM(N11:N13)</f>
        <v>0</v>
      </c>
      <c r="O14" s="164" t="s">
        <v>18</v>
      </c>
      <c r="P14" s="467">
        <f>SUM(P11:P13)</f>
        <v>0</v>
      </c>
      <c r="Q14" s="468"/>
      <c r="R14" s="59">
        <f>SUM(R11:R13)</f>
        <v>0</v>
      </c>
      <c r="S14" s="134" t="s">
        <v>18</v>
      </c>
      <c r="T14" s="60">
        <f>SUM(T11:T13)</f>
        <v>0</v>
      </c>
    </row>
    <row r="15" spans="2:20" ht="19.95" customHeight="1" thickBot="1" x14ac:dyDescent="0.5">
      <c r="B15" s="97"/>
      <c r="C15" s="73"/>
      <c r="D15" s="425"/>
      <c r="E15" s="426"/>
      <c r="F15" s="162" t="s">
        <v>18</v>
      </c>
      <c r="G15" s="469">
        <f>G10</f>
        <v>0</v>
      </c>
      <c r="H15" s="470"/>
      <c r="I15" s="185">
        <f>I10</f>
        <v>0</v>
      </c>
      <c r="J15" s="192">
        <f>J10-J14</f>
        <v>0</v>
      </c>
      <c r="K15" s="150" t="s">
        <v>18</v>
      </c>
      <c r="L15" s="471">
        <f>SUM(L14,L10)</f>
        <v>0</v>
      </c>
      <c r="M15" s="472"/>
      <c r="N15" s="220">
        <f>SUM(N14,N10)</f>
        <v>0</v>
      </c>
      <c r="O15" s="165" t="s">
        <v>18</v>
      </c>
      <c r="P15" s="473">
        <f>P10-P14</f>
        <v>0</v>
      </c>
      <c r="Q15" s="474"/>
      <c r="R15" s="62">
        <f>R10-R14</f>
        <v>0</v>
      </c>
      <c r="S15" s="135" t="s">
        <v>18</v>
      </c>
      <c r="T15" s="63">
        <f>T10-T14</f>
        <v>0</v>
      </c>
    </row>
    <row r="16" spans="2:20" ht="6.6" customHeight="1" thickBot="1" x14ac:dyDescent="0.5">
      <c r="B16" s="98"/>
      <c r="C16" s="99"/>
      <c r="D16" s="99"/>
      <c r="E16" s="99"/>
      <c r="F16" s="112"/>
      <c r="G16" s="56"/>
      <c r="H16" s="70"/>
      <c r="I16" s="56"/>
      <c r="J16" s="100"/>
      <c r="K16" s="151"/>
      <c r="L16" s="56"/>
      <c r="M16" s="101"/>
      <c r="N16" s="56"/>
      <c r="O16" s="102"/>
      <c r="P16" s="103"/>
      <c r="Q16" s="102"/>
      <c r="R16" s="104"/>
      <c r="S16" s="136"/>
      <c r="T16" s="105"/>
    </row>
    <row r="17" spans="2:20" ht="25.2" customHeight="1" thickBot="1" x14ac:dyDescent="0.5">
      <c r="B17" s="8"/>
      <c r="C17" s="83"/>
      <c r="E17" s="107"/>
      <c r="F17" s="420" t="s">
        <v>1</v>
      </c>
      <c r="G17" s="421"/>
      <c r="H17" s="421"/>
      <c r="I17" s="421"/>
      <c r="J17" s="422"/>
      <c r="K17" s="420" t="s">
        <v>2</v>
      </c>
      <c r="L17" s="421"/>
      <c r="M17" s="421"/>
      <c r="N17" s="421"/>
      <c r="O17" s="421"/>
      <c r="P17" s="421"/>
      <c r="Q17" s="421"/>
      <c r="R17" s="421"/>
      <c r="S17" s="421"/>
      <c r="T17" s="422"/>
    </row>
    <row r="18" spans="2:20" ht="50.4" customHeight="1" thickBot="1" x14ac:dyDescent="0.5">
      <c r="B18" s="119" t="s">
        <v>16</v>
      </c>
      <c r="C18" s="67" t="s">
        <v>5</v>
      </c>
      <c r="D18" s="6" t="s">
        <v>12</v>
      </c>
      <c r="E18" s="6" t="s">
        <v>8</v>
      </c>
      <c r="F18" s="6" t="s">
        <v>7</v>
      </c>
      <c r="G18" s="5" t="s">
        <v>29</v>
      </c>
      <c r="H18" s="1" t="s">
        <v>30</v>
      </c>
      <c r="I18" s="2" t="s">
        <v>14</v>
      </c>
      <c r="J18" s="4" t="s">
        <v>95</v>
      </c>
      <c r="K18" s="142" t="s">
        <v>7</v>
      </c>
      <c r="L18" s="5" t="s">
        <v>29</v>
      </c>
      <c r="M18" s="1" t="s">
        <v>30</v>
      </c>
      <c r="N18" s="2" t="s">
        <v>13</v>
      </c>
      <c r="O18" s="2" t="s">
        <v>3</v>
      </c>
      <c r="P18" s="219" t="s">
        <v>52</v>
      </c>
      <c r="Q18" s="1" t="s">
        <v>15</v>
      </c>
      <c r="R18" s="2" t="s">
        <v>9</v>
      </c>
      <c r="S18" s="3" t="s">
        <v>20</v>
      </c>
      <c r="T18" s="4" t="s">
        <v>4</v>
      </c>
    </row>
    <row r="19" spans="2:20" ht="19.95" customHeight="1" x14ac:dyDescent="0.45">
      <c r="B19" s="406" t="s">
        <v>10</v>
      </c>
      <c r="C19" s="89"/>
      <c r="D19" s="113"/>
      <c r="E19" s="108"/>
      <c r="F19" s="121"/>
      <c r="G19" s="11"/>
      <c r="H19" s="12"/>
      <c r="I19" s="13"/>
      <c r="J19" s="14" t="str">
        <f>IF(G19="","",G19*2.23/1000)</f>
        <v/>
      </c>
      <c r="K19" s="143"/>
      <c r="L19" s="11"/>
      <c r="M19" s="12"/>
      <c r="N19" s="13"/>
      <c r="O19" s="13"/>
      <c r="P19" s="15"/>
      <c r="Q19" s="12"/>
      <c r="R19" s="39" t="str">
        <f>IF(P19="","",P19*2.23/1000)</f>
        <v/>
      </c>
      <c r="S19" s="128" t="str">
        <f>IF(R19="","",15)</f>
        <v/>
      </c>
      <c r="T19" s="17" t="str">
        <f>IF(R19="","",R19*S19)</f>
        <v/>
      </c>
    </row>
    <row r="20" spans="2:20" ht="19.95" customHeight="1" x14ac:dyDescent="0.45">
      <c r="B20" s="407"/>
      <c r="C20" s="85"/>
      <c r="D20" s="32"/>
      <c r="E20" s="94"/>
      <c r="F20" s="32"/>
      <c r="G20" s="18"/>
      <c r="H20" s="19"/>
      <c r="I20" s="20"/>
      <c r="J20" s="40"/>
      <c r="K20" s="153"/>
      <c r="L20" s="18"/>
      <c r="M20" s="19"/>
      <c r="N20" s="20"/>
      <c r="O20" s="20"/>
      <c r="P20" s="15" t="str">
        <f t="shared" ref="P20:P21" si="7">IF(G20="","",G20-L20)</f>
        <v/>
      </c>
      <c r="Q20" s="21"/>
      <c r="R20" s="39" t="str">
        <f t="shared" ref="R20:R21" si="8">IF(P20="","",P20*2.23/1000)</f>
        <v/>
      </c>
      <c r="S20" s="128" t="str">
        <f t="shared" ref="S20:S21" si="9">IF(R20="","",15)</f>
        <v/>
      </c>
      <c r="T20" s="17" t="str">
        <f t="shared" ref="T20:T21" si="10">IF(R20="","",R20*S20)</f>
        <v/>
      </c>
    </row>
    <row r="21" spans="2:20" ht="19.95" customHeight="1" thickBot="1" x14ac:dyDescent="0.5">
      <c r="B21" s="407"/>
      <c r="C21" s="90"/>
      <c r="D21" s="118"/>
      <c r="E21" s="109"/>
      <c r="F21" s="118"/>
      <c r="G21" s="41"/>
      <c r="H21" s="42"/>
      <c r="I21" s="43"/>
      <c r="J21" s="44"/>
      <c r="K21" s="154"/>
      <c r="L21" s="41"/>
      <c r="M21" s="42"/>
      <c r="N21" s="43"/>
      <c r="O21" s="43"/>
      <c r="P21" s="15" t="str">
        <f t="shared" si="7"/>
        <v/>
      </c>
      <c r="Q21" s="45"/>
      <c r="R21" s="39" t="str">
        <f t="shared" si="8"/>
        <v/>
      </c>
      <c r="S21" s="128" t="str">
        <f t="shared" si="9"/>
        <v/>
      </c>
      <c r="T21" s="17" t="str">
        <f t="shared" si="10"/>
        <v/>
      </c>
    </row>
    <row r="22" spans="2:20" ht="19.95" customHeight="1" thickTop="1" thickBot="1" x14ac:dyDescent="0.5">
      <c r="B22" s="408"/>
      <c r="C22" s="74" t="s">
        <v>60</v>
      </c>
      <c r="D22" s="409"/>
      <c r="E22" s="410"/>
      <c r="F22" s="75" t="s">
        <v>18</v>
      </c>
      <c r="G22" s="46"/>
      <c r="H22" s="47"/>
      <c r="I22" s="48">
        <f>SUM(I19:I21)</f>
        <v>0</v>
      </c>
      <c r="J22" s="49">
        <f>SUM(J19:J21)</f>
        <v>0</v>
      </c>
      <c r="K22" s="155" t="s">
        <v>18</v>
      </c>
      <c r="L22" s="46"/>
      <c r="M22" s="47"/>
      <c r="N22" s="48">
        <f>SUM(N19:N21)</f>
        <v>0</v>
      </c>
      <c r="O22" s="170" t="s">
        <v>18</v>
      </c>
      <c r="P22" s="175" t="s">
        <v>18</v>
      </c>
      <c r="Q22" s="55" t="s">
        <v>18</v>
      </c>
      <c r="R22" s="50">
        <f>SUM(R19:R21)</f>
        <v>0</v>
      </c>
      <c r="S22" s="138" t="s">
        <v>18</v>
      </c>
      <c r="T22" s="51">
        <f>SUM(T19:T21)</f>
        <v>0</v>
      </c>
    </row>
    <row r="23" spans="2:20" ht="19.95" customHeight="1" x14ac:dyDescent="0.45">
      <c r="B23" s="411" t="s">
        <v>17</v>
      </c>
      <c r="C23" s="91"/>
      <c r="D23" s="114"/>
      <c r="E23" s="76"/>
      <c r="F23" s="125"/>
      <c r="G23" s="476"/>
      <c r="H23" s="477"/>
      <c r="I23" s="28"/>
      <c r="J23" s="29"/>
      <c r="K23" s="145"/>
      <c r="L23" s="22"/>
      <c r="M23" s="23"/>
      <c r="N23" s="24"/>
      <c r="O23" s="13"/>
      <c r="P23" s="15" t="str">
        <f>IF(L23="","",L23)</f>
        <v/>
      </c>
      <c r="Q23" s="25"/>
      <c r="R23" s="39" t="str">
        <f>IF(P23="","",P23*2.23/1000)</f>
        <v/>
      </c>
      <c r="S23" s="128" t="str">
        <f>IF(R23="","",15)</f>
        <v/>
      </c>
      <c r="T23" s="17" t="str">
        <f>IF(R23="","",R23*S23)</f>
        <v/>
      </c>
    </row>
    <row r="24" spans="2:20" ht="19.95" customHeight="1" x14ac:dyDescent="0.45">
      <c r="B24" s="412"/>
      <c r="C24" s="88"/>
      <c r="D24" s="116"/>
      <c r="E24" s="110"/>
      <c r="F24" s="126"/>
      <c r="G24" s="418"/>
      <c r="H24" s="419"/>
      <c r="I24" s="30"/>
      <c r="J24" s="31"/>
      <c r="K24" s="153"/>
      <c r="L24" s="18"/>
      <c r="M24" s="19"/>
      <c r="N24" s="20"/>
      <c r="O24" s="13"/>
      <c r="P24" s="15" t="str">
        <f>IF(L24="","",L24)</f>
        <v/>
      </c>
      <c r="Q24" s="19"/>
      <c r="R24" s="39" t="str">
        <f t="shared" ref="R24:R25" si="11">IF(P24="","",P24*2.23/1000)</f>
        <v/>
      </c>
      <c r="S24" s="128" t="str">
        <f t="shared" ref="S24:S25" si="12">IF(R24="","",15)</f>
        <v/>
      </c>
      <c r="T24" s="17" t="str">
        <f t="shared" ref="T24:T25" si="13">IF(R24="","",R24*S24)</f>
        <v/>
      </c>
    </row>
    <row r="25" spans="2:20" ht="19.95" customHeight="1" thickBot="1" x14ac:dyDescent="0.5">
      <c r="B25" s="412"/>
      <c r="C25" s="92"/>
      <c r="D25" s="117"/>
      <c r="E25" s="111"/>
      <c r="F25" s="127"/>
      <c r="G25" s="423"/>
      <c r="H25" s="424"/>
      <c r="I25" s="33"/>
      <c r="J25" s="34"/>
      <c r="K25" s="156"/>
      <c r="L25" s="52"/>
      <c r="M25" s="53"/>
      <c r="N25" s="35"/>
      <c r="O25" s="35"/>
      <c r="P25" s="15" t="str">
        <f>IF(L25="","",L25)</f>
        <v/>
      </c>
      <c r="Q25" s="54"/>
      <c r="R25" s="39" t="str">
        <f t="shared" si="11"/>
        <v/>
      </c>
      <c r="S25" s="128" t="str">
        <f t="shared" si="12"/>
        <v/>
      </c>
      <c r="T25" s="17" t="str">
        <f t="shared" si="13"/>
        <v/>
      </c>
    </row>
    <row r="26" spans="2:20" ht="19.95" customHeight="1" thickTop="1" thickBot="1" x14ac:dyDescent="0.5">
      <c r="B26" s="413"/>
      <c r="C26" s="77" t="s">
        <v>61</v>
      </c>
      <c r="D26" s="414"/>
      <c r="E26" s="415"/>
      <c r="F26" s="172" t="s">
        <v>18</v>
      </c>
      <c r="G26" s="465"/>
      <c r="H26" s="466"/>
      <c r="I26" s="36"/>
      <c r="J26" s="37"/>
      <c r="K26" s="155" t="s">
        <v>18</v>
      </c>
      <c r="L26" s="46"/>
      <c r="M26" s="47"/>
      <c r="N26" s="218">
        <f>SUM(N23:N25)</f>
        <v>0</v>
      </c>
      <c r="O26" s="171" t="s">
        <v>18</v>
      </c>
      <c r="P26" s="138" t="s">
        <v>18</v>
      </c>
      <c r="Q26" s="55" t="s">
        <v>18</v>
      </c>
      <c r="R26" s="50">
        <f>SUM(R23:R25)</f>
        <v>0</v>
      </c>
      <c r="S26" s="138" t="s">
        <v>18</v>
      </c>
      <c r="T26" s="51">
        <f>SUM(T23:T25)</f>
        <v>0</v>
      </c>
    </row>
    <row r="27" spans="2:20" ht="19.95" customHeight="1" thickBot="1" x14ac:dyDescent="0.5">
      <c r="B27" s="222"/>
      <c r="C27" s="66"/>
      <c r="D27" s="400"/>
      <c r="E27" s="401"/>
      <c r="F27" s="6" t="s">
        <v>18</v>
      </c>
      <c r="G27" s="38" t="s">
        <v>25</v>
      </c>
      <c r="H27" s="7"/>
      <c r="I27" s="61">
        <f>I22</f>
        <v>0</v>
      </c>
      <c r="J27" s="330">
        <f>J22</f>
        <v>0</v>
      </c>
      <c r="K27" s="158" t="s">
        <v>18</v>
      </c>
      <c r="L27" s="106" t="s">
        <v>50</v>
      </c>
      <c r="M27" s="7"/>
      <c r="N27" s="176">
        <f>N26+N22</f>
        <v>0</v>
      </c>
      <c r="O27" s="157" t="s">
        <v>18</v>
      </c>
      <c r="P27" s="140" t="s">
        <v>18</v>
      </c>
      <c r="Q27" s="7" t="s">
        <v>18</v>
      </c>
      <c r="R27" s="331">
        <f>R22-R26</f>
        <v>0</v>
      </c>
      <c r="S27" s="140" t="s">
        <v>18</v>
      </c>
      <c r="T27" s="9">
        <f>T22-T26</f>
        <v>0</v>
      </c>
    </row>
    <row r="28" spans="2:20" ht="18.600000000000001" customHeight="1" thickBot="1" x14ac:dyDescent="0.55000000000000004">
      <c r="B28" s="429"/>
      <c r="C28" s="478"/>
      <c r="D28" s="195"/>
      <c r="E28" s="195"/>
      <c r="G28" s="166"/>
      <c r="I28" s="216" t="s">
        <v>67</v>
      </c>
      <c r="J28" s="167"/>
      <c r="K28" s="80"/>
      <c r="N28" s="217" t="s">
        <v>68</v>
      </c>
      <c r="P28" s="168"/>
      <c r="R28" s="152" t="s">
        <v>47</v>
      </c>
      <c r="S28" s="169"/>
      <c r="T28" s="230" t="s">
        <v>62</v>
      </c>
    </row>
    <row r="29" spans="2:20" ht="33" customHeight="1" thickBot="1" x14ac:dyDescent="0.5">
      <c r="B29" s="194"/>
      <c r="C29" s="99"/>
      <c r="D29" s="399"/>
      <c r="E29" s="399"/>
      <c r="F29" s="99"/>
      <c r="G29" s="397"/>
      <c r="H29" s="479"/>
      <c r="I29" s="243">
        <f>I22</f>
        <v>0</v>
      </c>
      <c r="J29" s="167" t="s">
        <v>69</v>
      </c>
      <c r="K29" s="177"/>
      <c r="L29" s="178"/>
      <c r="M29" s="179"/>
      <c r="N29" s="243">
        <f>N22+N26</f>
        <v>0</v>
      </c>
      <c r="O29" s="181" t="s">
        <v>69</v>
      </c>
      <c r="P29" s="480"/>
      <c r="Q29" s="480"/>
      <c r="R29" s="244">
        <f>SUM(R15,R27)</f>
        <v>0</v>
      </c>
      <c r="S29" s="174"/>
      <c r="T29" s="244">
        <f>SUM(T15,T27)</f>
        <v>0</v>
      </c>
    </row>
    <row r="30" spans="2:20" ht="19.2" customHeight="1" thickBot="1" x14ac:dyDescent="0.5">
      <c r="C30" s="83" t="s">
        <v>49</v>
      </c>
      <c r="K30" s="245"/>
      <c r="S30" s="475"/>
      <c r="T30" s="475"/>
    </row>
    <row r="31" spans="2:20" ht="19.2" customHeight="1" thickBot="1" x14ac:dyDescent="0.5">
      <c r="B31" s="214"/>
      <c r="C31" s="197" t="s">
        <v>46</v>
      </c>
      <c r="D31" s="481" t="s">
        <v>42</v>
      </c>
      <c r="E31" s="482"/>
      <c r="F31" s="200"/>
      <c r="G31" s="375" t="s">
        <v>32</v>
      </c>
      <c r="H31" s="376"/>
      <c r="I31" s="198" t="s">
        <v>45</v>
      </c>
      <c r="J31" s="199" t="s">
        <v>43</v>
      </c>
      <c r="K31" s="245"/>
      <c r="S31" s="246"/>
      <c r="T31" s="246"/>
    </row>
    <row r="32" spans="2:20" ht="19.2" customHeight="1" x14ac:dyDescent="0.45">
      <c r="B32" s="214"/>
      <c r="C32" s="390" t="s">
        <v>6</v>
      </c>
      <c r="D32" s="384" t="s">
        <v>56</v>
      </c>
      <c r="E32" s="385"/>
      <c r="F32" s="223"/>
      <c r="G32" s="250"/>
      <c r="H32" s="203" t="s">
        <v>38</v>
      </c>
      <c r="I32" s="223"/>
      <c r="J32" s="247">
        <f>G32*0.579/1000</f>
        <v>0</v>
      </c>
      <c r="K32" s="10"/>
      <c r="M32" s="10"/>
      <c r="S32" s="10"/>
    </row>
    <row r="33" spans="2:19" ht="19.2" customHeight="1" x14ac:dyDescent="0.45">
      <c r="B33" s="214"/>
      <c r="C33" s="377"/>
      <c r="D33" s="388" t="s">
        <v>70</v>
      </c>
      <c r="E33" s="389"/>
      <c r="F33" s="227"/>
      <c r="G33" s="20"/>
      <c r="H33" s="228" t="s">
        <v>38</v>
      </c>
      <c r="I33" s="227"/>
      <c r="J33" s="248"/>
      <c r="K33" s="10"/>
      <c r="M33" s="10"/>
      <c r="S33" s="10"/>
    </row>
    <row r="34" spans="2:19" ht="19.2" customHeight="1" thickBot="1" x14ac:dyDescent="0.5">
      <c r="B34" s="214"/>
      <c r="C34" s="378"/>
      <c r="D34" s="373" t="s">
        <v>58</v>
      </c>
      <c r="E34" s="374"/>
      <c r="F34" s="224"/>
      <c r="G34" s="253">
        <f>SUM(G32:G33)</f>
        <v>0</v>
      </c>
      <c r="H34" s="228" t="s">
        <v>38</v>
      </c>
      <c r="I34" s="224"/>
      <c r="J34" s="249">
        <f>J32</f>
        <v>0</v>
      </c>
      <c r="K34" s="10"/>
      <c r="M34" s="10"/>
      <c r="S34" s="10"/>
    </row>
    <row r="35" spans="2:19" ht="19.2" customHeight="1" x14ac:dyDescent="0.45">
      <c r="B35" s="214"/>
      <c r="C35" s="390" t="s">
        <v>41</v>
      </c>
      <c r="D35" s="384"/>
      <c r="E35" s="385"/>
      <c r="F35" s="204"/>
      <c r="G35" s="250"/>
      <c r="H35" s="113"/>
      <c r="I35" s="250">
        <f>G35*40.6</f>
        <v>0</v>
      </c>
      <c r="J35" s="247">
        <f>G35*2.23/1000</f>
        <v>0</v>
      </c>
      <c r="K35" s="251"/>
      <c r="R35" s="483"/>
    </row>
    <row r="36" spans="2:19" ht="19.2" customHeight="1" x14ac:dyDescent="0.45">
      <c r="B36" s="214"/>
      <c r="C36" s="377"/>
      <c r="D36" s="388"/>
      <c r="E36" s="389"/>
      <c r="F36" s="201"/>
      <c r="G36" s="20"/>
      <c r="H36" s="32"/>
      <c r="I36" s="20"/>
      <c r="J36" s="252"/>
      <c r="K36" s="251"/>
      <c r="R36" s="483"/>
    </row>
    <row r="37" spans="2:19" ht="19.2" customHeight="1" thickBot="1" x14ac:dyDescent="0.5">
      <c r="B37" s="214"/>
      <c r="C37" s="378"/>
      <c r="D37" s="373"/>
      <c r="E37" s="374"/>
      <c r="F37" s="206"/>
      <c r="G37" s="253"/>
      <c r="H37" s="205"/>
      <c r="I37" s="253"/>
      <c r="J37" s="249"/>
      <c r="K37" s="251"/>
      <c r="Q37" s="202"/>
      <c r="R37" s="99"/>
    </row>
    <row r="38" spans="2:19" ht="15" customHeight="1" thickBot="1" x14ac:dyDescent="0.5">
      <c r="B38" s="213"/>
      <c r="C38" s="69"/>
      <c r="D38" s="10"/>
      <c r="I38" s="215" t="s">
        <v>63</v>
      </c>
      <c r="J38" s="254" t="s">
        <v>64</v>
      </c>
      <c r="K38" s="251"/>
      <c r="N38" s="99"/>
      <c r="Q38" s="202"/>
      <c r="R38" s="99"/>
    </row>
    <row r="39" spans="2:19" ht="34.200000000000003" customHeight="1" thickBot="1" x14ac:dyDescent="0.5">
      <c r="I39" s="255">
        <f>SUM(I35:I37)</f>
        <v>0</v>
      </c>
      <c r="J39" s="244">
        <f>SUM(J34:J37)</f>
        <v>0</v>
      </c>
      <c r="K39" s="251"/>
      <c r="N39" s="256"/>
      <c r="P39" s="202"/>
      <c r="Q39" s="202"/>
      <c r="R39" s="256"/>
    </row>
    <row r="40" spans="2:19" ht="19.2" customHeight="1" x14ac:dyDescent="0.45">
      <c r="B40" s="10" t="s">
        <v>53</v>
      </c>
      <c r="K40" s="251"/>
    </row>
    <row r="41" spans="2:19" ht="19.2" customHeight="1" x14ac:dyDescent="0.45">
      <c r="B41" s="10" t="s">
        <v>36</v>
      </c>
      <c r="K41" s="245"/>
    </row>
    <row r="42" spans="2:19" ht="19.2" customHeight="1" x14ac:dyDescent="0.45"/>
    <row r="43" spans="2:19" ht="19.2" customHeight="1" x14ac:dyDescent="0.45"/>
    <row r="44" spans="2:19" ht="19.2" customHeight="1" x14ac:dyDescent="0.45"/>
    <row r="45" spans="2:19" ht="19.2" customHeight="1" x14ac:dyDescent="0.45"/>
  </sheetData>
  <mergeCells count="64">
    <mergeCell ref="R35:R36"/>
    <mergeCell ref="D36:E36"/>
    <mergeCell ref="D37:E37"/>
    <mergeCell ref="C32:C34"/>
    <mergeCell ref="D32:E32"/>
    <mergeCell ref="D33:E33"/>
    <mergeCell ref="D34:E34"/>
    <mergeCell ref="C35:C37"/>
    <mergeCell ref="D35:E35"/>
    <mergeCell ref="B28:C28"/>
    <mergeCell ref="D29:E29"/>
    <mergeCell ref="G29:H29"/>
    <mergeCell ref="P29:Q29"/>
    <mergeCell ref="D31:E31"/>
    <mergeCell ref="G31:H31"/>
    <mergeCell ref="B19:B22"/>
    <mergeCell ref="D22:E22"/>
    <mergeCell ref="B23:B26"/>
    <mergeCell ref="G23:H23"/>
    <mergeCell ref="G24:H24"/>
    <mergeCell ref="G25:H25"/>
    <mergeCell ref="D26:E26"/>
    <mergeCell ref="G26:H26"/>
    <mergeCell ref="D15:E15"/>
    <mergeCell ref="G15:H15"/>
    <mergeCell ref="L15:M15"/>
    <mergeCell ref="P15:Q15"/>
    <mergeCell ref="S30:T30"/>
    <mergeCell ref="F17:J17"/>
    <mergeCell ref="K17:T17"/>
    <mergeCell ref="D27:E27"/>
    <mergeCell ref="B11:B14"/>
    <mergeCell ref="G11:H11"/>
    <mergeCell ref="L11:M11"/>
    <mergeCell ref="P11:Q11"/>
    <mergeCell ref="G12:H12"/>
    <mergeCell ref="L12:M12"/>
    <mergeCell ref="P12:Q12"/>
    <mergeCell ref="G13:H13"/>
    <mergeCell ref="L13:M13"/>
    <mergeCell ref="P13:Q13"/>
    <mergeCell ref="D14:E14"/>
    <mergeCell ref="G14:H14"/>
    <mergeCell ref="L14:M14"/>
    <mergeCell ref="P14:Q14"/>
    <mergeCell ref="F5:J5"/>
    <mergeCell ref="K5:T5"/>
    <mergeCell ref="G6:H6"/>
    <mergeCell ref="L6:M6"/>
    <mergeCell ref="P6:Q6"/>
    <mergeCell ref="B7:B10"/>
    <mergeCell ref="G7:H7"/>
    <mergeCell ref="L7:M7"/>
    <mergeCell ref="P7:Q7"/>
    <mergeCell ref="G8:H8"/>
    <mergeCell ref="D10:E10"/>
    <mergeCell ref="G10:H10"/>
    <mergeCell ref="L10:M10"/>
    <mergeCell ref="P10:Q10"/>
    <mergeCell ref="L8:M8"/>
    <mergeCell ref="P8:Q8"/>
    <mergeCell ref="G9:H9"/>
    <mergeCell ref="L9:M9"/>
    <mergeCell ref="P9:Q9"/>
  </mergeCells>
  <phoneticPr fontId="2"/>
  <pageMargins left="0.48" right="0.2" top="0.46" bottom="0.22" header="0.3" footer="0.3"/>
  <pageSetup paperSize="9" scale="56" orientation="landscape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135DDD-B9B2-4CA7-9930-BECBF0B32556}">
  <sheetPr>
    <pageSetUpPr fitToPage="1"/>
  </sheetPr>
  <dimension ref="A1:T45"/>
  <sheetViews>
    <sheetView topLeftCell="B16" zoomScale="70" zoomScaleNormal="70" workbookViewId="0">
      <selection activeCell="J39" sqref="J39"/>
    </sheetView>
  </sheetViews>
  <sheetFormatPr defaultColWidth="8.69921875" defaultRowHeight="19.8" x14ac:dyDescent="0.45"/>
  <cols>
    <col min="1" max="1" width="2" style="10" hidden="1" customWidth="1"/>
    <col min="2" max="2" width="8.69921875" style="10"/>
    <col min="3" max="3" width="26.5" style="82" customWidth="1"/>
    <col min="4" max="4" width="13.19921875" style="69" customWidth="1"/>
    <col min="5" max="5" width="11.59765625" style="69" customWidth="1"/>
    <col min="6" max="6" width="8" style="69" customWidth="1"/>
    <col min="7" max="7" width="12.5" style="10" customWidth="1"/>
    <col min="8" max="8" width="7.09765625" style="69" customWidth="1"/>
    <col min="9" max="9" width="14.59765625" style="10" customWidth="1"/>
    <col min="10" max="10" width="14.69921875" style="10" customWidth="1"/>
    <col min="11" max="11" width="9.09765625" style="141" customWidth="1"/>
    <col min="12" max="12" width="11.8984375" style="10" customWidth="1"/>
    <col min="13" max="13" width="6.59765625" style="69" customWidth="1"/>
    <col min="14" max="14" width="13.69921875" style="10" customWidth="1"/>
    <col min="15" max="15" width="13.59765625" style="10" customWidth="1"/>
    <col min="16" max="16" width="12.19921875" style="10" customWidth="1"/>
    <col min="17" max="17" width="6" style="10" customWidth="1"/>
    <col min="18" max="18" width="16.59765625" style="10" customWidth="1"/>
    <col min="19" max="19" width="7.09765625" style="69" customWidth="1"/>
    <col min="20" max="20" width="15.09765625" style="10" customWidth="1"/>
    <col min="21" max="21" width="3.69921875" style="10" customWidth="1"/>
    <col min="22" max="16384" width="8.69921875" style="10"/>
  </cols>
  <sheetData>
    <row r="1" spans="2:20" ht="4.95" customHeight="1" x14ac:dyDescent="0.45"/>
    <row r="2" spans="2:20" x14ac:dyDescent="0.45">
      <c r="T2" s="81" t="s">
        <v>19</v>
      </c>
    </row>
    <row r="3" spans="2:20" ht="48" customHeight="1" x14ac:dyDescent="0.45">
      <c r="B3" s="93" t="s">
        <v>73</v>
      </c>
      <c r="D3" s="99"/>
      <c r="E3" s="99"/>
      <c r="F3" s="99"/>
    </row>
    <row r="4" spans="2:20" ht="33.6" customHeight="1" thickBot="1" x14ac:dyDescent="0.5"/>
    <row r="5" spans="2:20" ht="25.2" customHeight="1" thickBot="1" x14ac:dyDescent="0.5">
      <c r="C5" s="83"/>
      <c r="E5" s="106"/>
      <c r="F5" s="420" t="s">
        <v>1</v>
      </c>
      <c r="G5" s="421"/>
      <c r="H5" s="421"/>
      <c r="I5" s="421"/>
      <c r="J5" s="422"/>
      <c r="K5" s="420" t="s">
        <v>2</v>
      </c>
      <c r="L5" s="421"/>
      <c r="M5" s="421"/>
      <c r="N5" s="421"/>
      <c r="O5" s="421"/>
      <c r="P5" s="421"/>
      <c r="Q5" s="421"/>
      <c r="R5" s="421"/>
      <c r="S5" s="421"/>
      <c r="T5" s="422"/>
    </row>
    <row r="6" spans="2:20" ht="49.95" customHeight="1" thickBot="1" x14ac:dyDescent="0.5">
      <c r="B6" s="120" t="s">
        <v>6</v>
      </c>
      <c r="C6" s="67" t="s">
        <v>5</v>
      </c>
      <c r="D6" s="6" t="s">
        <v>12</v>
      </c>
      <c r="E6" s="6"/>
      <c r="F6" s="6" t="s">
        <v>7</v>
      </c>
      <c r="G6" s="446" t="s">
        <v>32</v>
      </c>
      <c r="H6" s="447"/>
      <c r="I6" s="2" t="s">
        <v>33</v>
      </c>
      <c r="J6" s="4" t="s">
        <v>95</v>
      </c>
      <c r="K6" s="142" t="s">
        <v>7</v>
      </c>
      <c r="L6" s="446" t="s">
        <v>34</v>
      </c>
      <c r="M6" s="447"/>
      <c r="N6" s="2" t="s">
        <v>35</v>
      </c>
      <c r="O6" s="2" t="s">
        <v>3</v>
      </c>
      <c r="P6" s="444" t="s">
        <v>51</v>
      </c>
      <c r="Q6" s="445"/>
      <c r="R6" s="2" t="s">
        <v>9</v>
      </c>
      <c r="S6" s="3" t="s">
        <v>20</v>
      </c>
      <c r="T6" s="4" t="s">
        <v>4</v>
      </c>
    </row>
    <row r="7" spans="2:20" ht="19.95" customHeight="1" x14ac:dyDescent="0.45">
      <c r="B7" s="448" t="s">
        <v>10</v>
      </c>
      <c r="C7" s="84"/>
      <c r="D7" s="113"/>
      <c r="E7" s="96" t="s">
        <v>18</v>
      </c>
      <c r="F7" s="121"/>
      <c r="G7" s="451"/>
      <c r="H7" s="452"/>
      <c r="I7" s="13"/>
      <c r="J7" s="186" t="str">
        <f>IF(G7="","",G7*0.579/1000)</f>
        <v/>
      </c>
      <c r="K7" s="143"/>
      <c r="L7" s="453"/>
      <c r="M7" s="454"/>
      <c r="N7" s="144"/>
      <c r="O7" s="144"/>
      <c r="P7" s="453" t="str">
        <f>IF(G7="","",(G7-L7))</f>
        <v/>
      </c>
      <c r="Q7" s="454"/>
      <c r="R7" s="16" t="str">
        <f>IF(P7="","",P7*0.579/1000)</f>
        <v/>
      </c>
      <c r="S7" s="128" t="str">
        <f>IF(R7="","",15)</f>
        <v/>
      </c>
      <c r="T7" s="17" t="str">
        <f>IF(R7="","",R7*S7)</f>
        <v/>
      </c>
    </row>
    <row r="8" spans="2:20" ht="19.95" customHeight="1" x14ac:dyDescent="0.45">
      <c r="B8" s="449"/>
      <c r="C8" s="85"/>
      <c r="D8" s="32"/>
      <c r="E8" s="95" t="s">
        <v>18</v>
      </c>
      <c r="F8" s="32"/>
      <c r="G8" s="455"/>
      <c r="H8" s="456"/>
      <c r="I8" s="20"/>
      <c r="J8" s="186" t="str">
        <f t="shared" ref="J8:J9" si="0">IF(G8="","",G8*0.579/1000)</f>
        <v/>
      </c>
      <c r="K8" s="143"/>
      <c r="L8" s="457"/>
      <c r="M8" s="458"/>
      <c r="N8" s="183"/>
      <c r="O8" s="144"/>
      <c r="P8" s="457" t="str">
        <f>IF(G8="","",G8-L8)</f>
        <v/>
      </c>
      <c r="Q8" s="458"/>
      <c r="R8" s="16" t="str">
        <f t="shared" ref="R8:R9" si="1">IF(P8="","",P8*0.579/1000)</f>
        <v/>
      </c>
      <c r="S8" s="128" t="str">
        <f t="shared" ref="S8:S9" si="2">IF(R8="","",15)</f>
        <v/>
      </c>
      <c r="T8" s="17" t="str">
        <f>IF(R8="","",R8*S8)</f>
        <v/>
      </c>
    </row>
    <row r="9" spans="2:20" ht="19.95" customHeight="1" thickBot="1" x14ac:dyDescent="0.5">
      <c r="B9" s="449"/>
      <c r="C9" s="86"/>
      <c r="D9" s="114"/>
      <c r="E9" s="95" t="s">
        <v>18</v>
      </c>
      <c r="F9" s="114"/>
      <c r="G9" s="459"/>
      <c r="H9" s="460"/>
      <c r="I9" s="24"/>
      <c r="J9" s="186" t="str">
        <f t="shared" si="0"/>
        <v/>
      </c>
      <c r="K9" s="145"/>
      <c r="L9" s="461"/>
      <c r="M9" s="462"/>
      <c r="N9" s="146"/>
      <c r="O9" s="146"/>
      <c r="P9" s="461" t="str">
        <f>IF(G9="","",G9-L9)</f>
        <v/>
      </c>
      <c r="Q9" s="462"/>
      <c r="R9" s="16" t="str">
        <f t="shared" si="1"/>
        <v/>
      </c>
      <c r="S9" s="128" t="str">
        <f t="shared" si="2"/>
        <v/>
      </c>
      <c r="T9" s="17" t="str">
        <f>IF(R9="","",R9*S9)</f>
        <v/>
      </c>
    </row>
    <row r="10" spans="2:20" ht="19.95" customHeight="1" thickTop="1" thickBot="1" x14ac:dyDescent="0.5">
      <c r="B10" s="450"/>
      <c r="C10" s="71" t="s">
        <v>23</v>
      </c>
      <c r="D10" s="430"/>
      <c r="E10" s="431"/>
      <c r="F10" s="57" t="s">
        <v>18</v>
      </c>
      <c r="G10" s="402">
        <f>SUM(G7:G9)</f>
        <v>0</v>
      </c>
      <c r="H10" s="403"/>
      <c r="I10" s="182">
        <f>SUM(I7:I9)</f>
        <v>0</v>
      </c>
      <c r="J10" s="187">
        <f>SUM(J7:J9)</f>
        <v>0</v>
      </c>
      <c r="K10" s="147" t="s">
        <v>18</v>
      </c>
      <c r="L10" s="393">
        <f>SUM(L7:L9)</f>
        <v>0</v>
      </c>
      <c r="M10" s="394"/>
      <c r="N10" s="182">
        <f>SUM(N7:N9)</f>
        <v>0</v>
      </c>
      <c r="O10" s="163" t="s">
        <v>18</v>
      </c>
      <c r="P10" s="393">
        <f>SUM(P7:P9)</f>
        <v>0</v>
      </c>
      <c r="Q10" s="394"/>
      <c r="R10" s="26">
        <f>SUM(R7:R9)</f>
        <v>0</v>
      </c>
      <c r="S10" s="131" t="s">
        <v>18</v>
      </c>
      <c r="T10" s="27">
        <f>SUM(T7:T9)</f>
        <v>0</v>
      </c>
    </row>
    <row r="11" spans="2:20" ht="19.95" customHeight="1" thickTop="1" x14ac:dyDescent="0.45">
      <c r="B11" s="411" t="s">
        <v>17</v>
      </c>
      <c r="C11" s="87"/>
      <c r="D11" s="115"/>
      <c r="E11" s="95" t="s">
        <v>18</v>
      </c>
      <c r="F11" s="122"/>
      <c r="G11" s="416"/>
      <c r="H11" s="417"/>
      <c r="I11" s="64"/>
      <c r="J11" s="188"/>
      <c r="K11" s="143"/>
      <c r="L11" s="463"/>
      <c r="M11" s="464"/>
      <c r="N11" s="144"/>
      <c r="O11" s="144"/>
      <c r="P11" s="463" t="str">
        <f>IF(AND(L11="",N11=""),"",L11-N11)</f>
        <v/>
      </c>
      <c r="Q11" s="464"/>
      <c r="R11" s="16" t="str">
        <f>IF(P11="","",P11*0.579/1000)</f>
        <v/>
      </c>
      <c r="S11" s="128" t="str">
        <f>IF(R11="","",15)</f>
        <v/>
      </c>
      <c r="T11" s="17" t="str">
        <f t="shared" ref="T11:T13" si="3">IF(R11="","",R11*S11)</f>
        <v/>
      </c>
    </row>
    <row r="12" spans="2:20" ht="19.95" customHeight="1" x14ac:dyDescent="0.45">
      <c r="B12" s="412"/>
      <c r="C12" s="88"/>
      <c r="D12" s="116"/>
      <c r="E12" s="95" t="s">
        <v>18</v>
      </c>
      <c r="F12" s="123"/>
      <c r="G12" s="418"/>
      <c r="H12" s="419"/>
      <c r="I12" s="30"/>
      <c r="J12" s="189"/>
      <c r="K12" s="143"/>
      <c r="L12" s="457"/>
      <c r="M12" s="458"/>
      <c r="N12" s="183"/>
      <c r="O12" s="144"/>
      <c r="P12" s="457" t="str">
        <f t="shared" ref="P12:P13" si="4">IF(AND(L12="",N12=""),"",L12-N12)</f>
        <v/>
      </c>
      <c r="Q12" s="458"/>
      <c r="R12" s="16" t="str">
        <f t="shared" ref="R12:R13" si="5">IF(P12="","",P12*0.579/1000)</f>
        <v/>
      </c>
      <c r="S12" s="128" t="str">
        <f t="shared" ref="S12:S13" si="6">IF(R12="","",15)</f>
        <v/>
      </c>
      <c r="T12" s="17" t="str">
        <f t="shared" si="3"/>
        <v/>
      </c>
    </row>
    <row r="13" spans="2:20" ht="19.95" customHeight="1" thickBot="1" x14ac:dyDescent="0.5">
      <c r="B13" s="412"/>
      <c r="C13" s="88"/>
      <c r="D13" s="117"/>
      <c r="E13" s="95" t="s">
        <v>18</v>
      </c>
      <c r="F13" s="124"/>
      <c r="G13" s="423"/>
      <c r="H13" s="424"/>
      <c r="I13" s="65"/>
      <c r="J13" s="190"/>
      <c r="K13" s="145"/>
      <c r="L13" s="461"/>
      <c r="M13" s="462"/>
      <c r="N13" s="148"/>
      <c r="O13" s="148"/>
      <c r="P13" s="461" t="str">
        <f t="shared" si="4"/>
        <v/>
      </c>
      <c r="Q13" s="462"/>
      <c r="R13" s="16" t="str">
        <f t="shared" si="5"/>
        <v/>
      </c>
      <c r="S13" s="128" t="str">
        <f t="shared" si="6"/>
        <v/>
      </c>
      <c r="T13" s="17" t="str">
        <f t="shared" si="3"/>
        <v/>
      </c>
    </row>
    <row r="14" spans="2:20" ht="19.95" customHeight="1" thickTop="1" thickBot="1" x14ac:dyDescent="0.5">
      <c r="B14" s="413"/>
      <c r="C14" s="72" t="s">
        <v>24</v>
      </c>
      <c r="D14" s="414"/>
      <c r="E14" s="415"/>
      <c r="F14" s="161" t="s">
        <v>18</v>
      </c>
      <c r="G14" s="465"/>
      <c r="H14" s="466"/>
      <c r="I14" s="58"/>
      <c r="J14" s="191"/>
      <c r="K14" s="149" t="s">
        <v>18</v>
      </c>
      <c r="L14" s="467">
        <f>SUM(L11:L13)</f>
        <v>0</v>
      </c>
      <c r="M14" s="468"/>
      <c r="N14" s="184">
        <f>SUM(N11:N13)</f>
        <v>0</v>
      </c>
      <c r="O14" s="164" t="s">
        <v>18</v>
      </c>
      <c r="P14" s="467">
        <f>SUM(P11:P13)</f>
        <v>0</v>
      </c>
      <c r="Q14" s="468"/>
      <c r="R14" s="59">
        <f>SUM(R11:R13)</f>
        <v>0</v>
      </c>
      <c r="S14" s="134" t="s">
        <v>18</v>
      </c>
      <c r="T14" s="60">
        <f>SUM(T11:T13)</f>
        <v>0</v>
      </c>
    </row>
    <row r="15" spans="2:20" ht="19.95" customHeight="1" thickBot="1" x14ac:dyDescent="0.5">
      <c r="B15" s="97"/>
      <c r="C15" s="73"/>
      <c r="D15" s="425"/>
      <c r="E15" s="426"/>
      <c r="F15" s="162" t="s">
        <v>18</v>
      </c>
      <c r="G15" s="469">
        <f>G10</f>
        <v>0</v>
      </c>
      <c r="H15" s="470"/>
      <c r="I15" s="185">
        <f>I10</f>
        <v>0</v>
      </c>
      <c r="J15" s="192">
        <f>J10-J14</f>
        <v>0</v>
      </c>
      <c r="K15" s="150" t="s">
        <v>18</v>
      </c>
      <c r="L15" s="471">
        <f>SUM(L14,L10)</f>
        <v>0</v>
      </c>
      <c r="M15" s="472"/>
      <c r="N15" s="220">
        <f>SUM(N14,N10)</f>
        <v>0</v>
      </c>
      <c r="O15" s="165" t="s">
        <v>18</v>
      </c>
      <c r="P15" s="473">
        <f>P10-P14</f>
        <v>0</v>
      </c>
      <c r="Q15" s="474"/>
      <c r="R15" s="62">
        <f>R10-R14</f>
        <v>0</v>
      </c>
      <c r="S15" s="135" t="s">
        <v>18</v>
      </c>
      <c r="T15" s="63">
        <f>T10-T14</f>
        <v>0</v>
      </c>
    </row>
    <row r="16" spans="2:20" ht="6.6" customHeight="1" thickBot="1" x14ac:dyDescent="0.5">
      <c r="B16" s="98"/>
      <c r="C16" s="99"/>
      <c r="D16" s="99"/>
      <c r="E16" s="99"/>
      <c r="F16" s="112"/>
      <c r="G16" s="56"/>
      <c r="H16" s="70"/>
      <c r="I16" s="56"/>
      <c r="J16" s="100"/>
      <c r="K16" s="151"/>
      <c r="L16" s="56"/>
      <c r="M16" s="101"/>
      <c r="N16" s="56"/>
      <c r="O16" s="102"/>
      <c r="P16" s="103"/>
      <c r="Q16" s="102"/>
      <c r="R16" s="104"/>
      <c r="S16" s="136"/>
      <c r="T16" s="105"/>
    </row>
    <row r="17" spans="2:20" ht="25.2" customHeight="1" thickBot="1" x14ac:dyDescent="0.5">
      <c r="B17" s="8"/>
      <c r="C17" s="83"/>
      <c r="E17" s="107"/>
      <c r="F17" s="420" t="s">
        <v>1</v>
      </c>
      <c r="G17" s="421"/>
      <c r="H17" s="421"/>
      <c r="I17" s="421"/>
      <c r="J17" s="422"/>
      <c r="K17" s="420" t="s">
        <v>2</v>
      </c>
      <c r="L17" s="421"/>
      <c r="M17" s="421"/>
      <c r="N17" s="421"/>
      <c r="O17" s="421"/>
      <c r="P17" s="421"/>
      <c r="Q17" s="421"/>
      <c r="R17" s="421"/>
      <c r="S17" s="421"/>
      <c r="T17" s="422"/>
    </row>
    <row r="18" spans="2:20" ht="50.4" customHeight="1" thickBot="1" x14ac:dyDescent="0.5">
      <c r="B18" s="119" t="s">
        <v>16</v>
      </c>
      <c r="C18" s="67" t="s">
        <v>5</v>
      </c>
      <c r="D18" s="6" t="s">
        <v>12</v>
      </c>
      <c r="E18" s="6" t="s">
        <v>8</v>
      </c>
      <c r="F18" s="6" t="s">
        <v>7</v>
      </c>
      <c r="G18" s="5" t="s">
        <v>29</v>
      </c>
      <c r="H18" s="1" t="s">
        <v>30</v>
      </c>
      <c r="I18" s="2" t="s">
        <v>14</v>
      </c>
      <c r="J18" s="4" t="s">
        <v>95</v>
      </c>
      <c r="K18" s="142" t="s">
        <v>7</v>
      </c>
      <c r="L18" s="5" t="s">
        <v>29</v>
      </c>
      <c r="M18" s="1" t="s">
        <v>30</v>
      </c>
      <c r="N18" s="2" t="s">
        <v>13</v>
      </c>
      <c r="O18" s="2" t="s">
        <v>3</v>
      </c>
      <c r="P18" s="219" t="s">
        <v>52</v>
      </c>
      <c r="Q18" s="1" t="s">
        <v>15</v>
      </c>
      <c r="R18" s="2" t="s">
        <v>9</v>
      </c>
      <c r="S18" s="3" t="s">
        <v>20</v>
      </c>
      <c r="T18" s="4" t="s">
        <v>4</v>
      </c>
    </row>
    <row r="19" spans="2:20" ht="19.95" customHeight="1" x14ac:dyDescent="0.45">
      <c r="B19" s="406" t="s">
        <v>10</v>
      </c>
      <c r="C19" s="89"/>
      <c r="D19" s="113"/>
      <c r="E19" s="108"/>
      <c r="F19" s="121"/>
      <c r="G19" s="11"/>
      <c r="H19" s="12"/>
      <c r="I19" s="13">
        <f>G19*40.6</f>
        <v>0</v>
      </c>
      <c r="J19" s="14" t="str">
        <f>IF(G19="","",G19*2.23/1000)</f>
        <v/>
      </c>
      <c r="K19" s="143"/>
      <c r="L19" s="11"/>
      <c r="M19" s="12"/>
      <c r="N19" s="13"/>
      <c r="O19" s="13"/>
      <c r="P19" s="15" t="str">
        <f>IF(G19="","",G19-L19)</f>
        <v/>
      </c>
      <c r="Q19" s="12"/>
      <c r="R19" s="39" t="str">
        <f>IF(P19="","",P19*2.23/1000)</f>
        <v/>
      </c>
      <c r="S19" s="128" t="str">
        <f>IF(R19="","",15)</f>
        <v/>
      </c>
      <c r="T19" s="17" t="str">
        <f>IF(R19="","",R19*S19)</f>
        <v/>
      </c>
    </row>
    <row r="20" spans="2:20" ht="19.95" customHeight="1" x14ac:dyDescent="0.45">
      <c r="B20" s="407"/>
      <c r="C20" s="85"/>
      <c r="D20" s="32"/>
      <c r="E20" s="94"/>
      <c r="F20" s="32"/>
      <c r="G20" s="18"/>
      <c r="H20" s="19"/>
      <c r="I20" s="20"/>
      <c r="J20" s="40"/>
      <c r="K20" s="153"/>
      <c r="L20" s="18"/>
      <c r="M20" s="19"/>
      <c r="N20" s="20"/>
      <c r="O20" s="20"/>
      <c r="P20" s="15" t="str">
        <f t="shared" ref="P20:P21" si="7">IF(G20="","",G20-L20)</f>
        <v/>
      </c>
      <c r="Q20" s="21"/>
      <c r="R20" s="39" t="str">
        <f t="shared" ref="R20:R21" si="8">IF(P20="","",P20*2.23/1000)</f>
        <v/>
      </c>
      <c r="S20" s="128" t="str">
        <f t="shared" ref="S20:S21" si="9">IF(R20="","",15)</f>
        <v/>
      </c>
      <c r="T20" s="17" t="str">
        <f t="shared" ref="T20:T21" si="10">IF(R20="","",R20*S20)</f>
        <v/>
      </c>
    </row>
    <row r="21" spans="2:20" ht="19.95" customHeight="1" thickBot="1" x14ac:dyDescent="0.5">
      <c r="B21" s="407"/>
      <c r="C21" s="90"/>
      <c r="D21" s="118"/>
      <c r="E21" s="109"/>
      <c r="F21" s="118"/>
      <c r="G21" s="41"/>
      <c r="H21" s="42"/>
      <c r="I21" s="43"/>
      <c r="J21" s="44"/>
      <c r="K21" s="154"/>
      <c r="L21" s="41"/>
      <c r="M21" s="42"/>
      <c r="N21" s="43"/>
      <c r="O21" s="43"/>
      <c r="P21" s="15" t="str">
        <f t="shared" si="7"/>
        <v/>
      </c>
      <c r="Q21" s="45"/>
      <c r="R21" s="39" t="str">
        <f t="shared" si="8"/>
        <v/>
      </c>
      <c r="S21" s="128" t="str">
        <f t="shared" si="9"/>
        <v/>
      </c>
      <c r="T21" s="17" t="str">
        <f t="shared" si="10"/>
        <v/>
      </c>
    </row>
    <row r="22" spans="2:20" ht="19.95" customHeight="1" thickTop="1" thickBot="1" x14ac:dyDescent="0.5">
      <c r="B22" s="408"/>
      <c r="C22" s="74" t="s">
        <v>60</v>
      </c>
      <c r="D22" s="409"/>
      <c r="E22" s="410"/>
      <c r="F22" s="75" t="s">
        <v>18</v>
      </c>
      <c r="G22" s="46"/>
      <c r="H22" s="47"/>
      <c r="I22" s="48">
        <f>SUM(I19:I21)</f>
        <v>0</v>
      </c>
      <c r="J22" s="49">
        <f>SUM(J19:J21)</f>
        <v>0</v>
      </c>
      <c r="K22" s="155" t="s">
        <v>18</v>
      </c>
      <c r="L22" s="46"/>
      <c r="M22" s="47"/>
      <c r="N22" s="48">
        <f>SUM(N19:N21)</f>
        <v>0</v>
      </c>
      <c r="O22" s="170" t="s">
        <v>18</v>
      </c>
      <c r="P22" s="175" t="s">
        <v>18</v>
      </c>
      <c r="Q22" s="55" t="s">
        <v>18</v>
      </c>
      <c r="R22" s="50">
        <f>SUM(R19:R21)</f>
        <v>0</v>
      </c>
      <c r="S22" s="138" t="s">
        <v>18</v>
      </c>
      <c r="T22" s="51">
        <f>SUM(T19:T21)</f>
        <v>0</v>
      </c>
    </row>
    <row r="23" spans="2:20" ht="19.95" customHeight="1" x14ac:dyDescent="0.45">
      <c r="B23" s="411" t="s">
        <v>17</v>
      </c>
      <c r="C23" s="91"/>
      <c r="D23" s="114"/>
      <c r="E23" s="76"/>
      <c r="F23" s="125"/>
      <c r="G23" s="476"/>
      <c r="H23" s="477"/>
      <c r="I23" s="28"/>
      <c r="J23" s="29"/>
      <c r="K23" s="145"/>
      <c r="L23" s="22"/>
      <c r="M23" s="23"/>
      <c r="N23" s="24"/>
      <c r="O23" s="13"/>
      <c r="P23" s="15" t="str">
        <f>IF(L23="","",L23)</f>
        <v/>
      </c>
      <c r="Q23" s="25"/>
      <c r="R23" s="39" t="str">
        <f>IF(P23="","",P23*2.23/1000)</f>
        <v/>
      </c>
      <c r="S23" s="128" t="str">
        <f>IF(R23="","",15)</f>
        <v/>
      </c>
      <c r="T23" s="17" t="str">
        <f>IF(R23="","",R23*S23)</f>
        <v/>
      </c>
    </row>
    <row r="24" spans="2:20" ht="19.95" customHeight="1" x14ac:dyDescent="0.45">
      <c r="B24" s="412"/>
      <c r="C24" s="88"/>
      <c r="D24" s="116"/>
      <c r="E24" s="110"/>
      <c r="F24" s="126"/>
      <c r="G24" s="418"/>
      <c r="H24" s="419"/>
      <c r="I24" s="30"/>
      <c r="J24" s="31"/>
      <c r="K24" s="153"/>
      <c r="L24" s="18"/>
      <c r="M24" s="19"/>
      <c r="N24" s="20"/>
      <c r="O24" s="13"/>
      <c r="P24" s="15" t="str">
        <f>IF(L24="","",L24)</f>
        <v/>
      </c>
      <c r="Q24" s="19"/>
      <c r="R24" s="39" t="str">
        <f t="shared" ref="R24:R25" si="11">IF(P24="","",P24*2.23/1000)</f>
        <v/>
      </c>
      <c r="S24" s="128" t="str">
        <f t="shared" ref="S24:S25" si="12">IF(R24="","",15)</f>
        <v/>
      </c>
      <c r="T24" s="17" t="str">
        <f t="shared" ref="T24:T25" si="13">IF(R24="","",R24*S24)</f>
        <v/>
      </c>
    </row>
    <row r="25" spans="2:20" ht="19.95" customHeight="1" thickBot="1" x14ac:dyDescent="0.5">
      <c r="B25" s="412"/>
      <c r="C25" s="92"/>
      <c r="D25" s="117"/>
      <c r="E25" s="111"/>
      <c r="F25" s="127"/>
      <c r="G25" s="423"/>
      <c r="H25" s="424"/>
      <c r="I25" s="33"/>
      <c r="J25" s="34"/>
      <c r="K25" s="156"/>
      <c r="L25" s="52"/>
      <c r="M25" s="53"/>
      <c r="N25" s="35"/>
      <c r="O25" s="35"/>
      <c r="P25" s="15" t="str">
        <f>IF(L25="","",L25)</f>
        <v/>
      </c>
      <c r="Q25" s="54"/>
      <c r="R25" s="39" t="str">
        <f t="shared" si="11"/>
        <v/>
      </c>
      <c r="S25" s="128" t="str">
        <f t="shared" si="12"/>
        <v/>
      </c>
      <c r="T25" s="17" t="str">
        <f t="shared" si="13"/>
        <v/>
      </c>
    </row>
    <row r="26" spans="2:20" ht="19.95" customHeight="1" thickTop="1" thickBot="1" x14ac:dyDescent="0.5">
      <c r="B26" s="413"/>
      <c r="C26" s="77" t="s">
        <v>61</v>
      </c>
      <c r="D26" s="414"/>
      <c r="E26" s="415"/>
      <c r="F26" s="172" t="s">
        <v>18</v>
      </c>
      <c r="G26" s="465"/>
      <c r="H26" s="466"/>
      <c r="I26" s="36"/>
      <c r="J26" s="37"/>
      <c r="K26" s="155" t="s">
        <v>18</v>
      </c>
      <c r="L26" s="46"/>
      <c r="M26" s="47"/>
      <c r="N26" s="218">
        <f>SUM(N23:N25)</f>
        <v>0</v>
      </c>
      <c r="O26" s="171" t="s">
        <v>18</v>
      </c>
      <c r="P26" s="138" t="s">
        <v>18</v>
      </c>
      <c r="Q26" s="55" t="s">
        <v>18</v>
      </c>
      <c r="R26" s="50">
        <f>SUM(R23:R25)</f>
        <v>0</v>
      </c>
      <c r="S26" s="138" t="s">
        <v>18</v>
      </c>
      <c r="T26" s="51">
        <f>SUM(T23:T25)</f>
        <v>0</v>
      </c>
    </row>
    <row r="27" spans="2:20" ht="19.95" customHeight="1" thickBot="1" x14ac:dyDescent="0.5">
      <c r="B27" s="222"/>
      <c r="C27" s="66"/>
      <c r="D27" s="400"/>
      <c r="E27" s="401"/>
      <c r="F27" s="6" t="s">
        <v>18</v>
      </c>
      <c r="G27" s="38" t="s">
        <v>25</v>
      </c>
      <c r="H27" s="7"/>
      <c r="I27" s="61">
        <f>I22</f>
        <v>0</v>
      </c>
      <c r="J27" s="330">
        <f>J22</f>
        <v>0</v>
      </c>
      <c r="K27" s="158" t="s">
        <v>18</v>
      </c>
      <c r="L27" s="106" t="s">
        <v>50</v>
      </c>
      <c r="M27" s="7"/>
      <c r="N27" s="176">
        <f>N26+N22</f>
        <v>0</v>
      </c>
      <c r="O27" s="157" t="s">
        <v>18</v>
      </c>
      <c r="P27" s="140" t="s">
        <v>18</v>
      </c>
      <c r="Q27" s="7" t="s">
        <v>18</v>
      </c>
      <c r="R27" s="331">
        <f>R22-R26</f>
        <v>0</v>
      </c>
      <c r="S27" s="140" t="s">
        <v>18</v>
      </c>
      <c r="T27" s="9">
        <f>T22-T26</f>
        <v>0</v>
      </c>
    </row>
    <row r="28" spans="2:20" ht="18.600000000000001" customHeight="1" thickBot="1" x14ac:dyDescent="0.55000000000000004">
      <c r="B28" s="429"/>
      <c r="C28" s="478"/>
      <c r="D28" s="195"/>
      <c r="E28" s="195"/>
      <c r="G28" s="166"/>
      <c r="I28" s="216" t="s">
        <v>67</v>
      </c>
      <c r="J28" s="167"/>
      <c r="K28" s="80"/>
      <c r="N28" s="217" t="s">
        <v>68</v>
      </c>
      <c r="P28" s="168"/>
      <c r="R28" s="152" t="s">
        <v>47</v>
      </c>
      <c r="S28" s="169"/>
      <c r="T28" s="230" t="s">
        <v>62</v>
      </c>
    </row>
    <row r="29" spans="2:20" ht="33" customHeight="1" thickBot="1" x14ac:dyDescent="0.5">
      <c r="B29" s="194"/>
      <c r="C29" s="99"/>
      <c r="D29" s="399"/>
      <c r="E29" s="399"/>
      <c r="F29" s="99"/>
      <c r="G29" s="397"/>
      <c r="H29" s="479"/>
      <c r="I29" s="243">
        <f>I22</f>
        <v>0</v>
      </c>
      <c r="J29" s="167" t="s">
        <v>69</v>
      </c>
      <c r="K29" s="177"/>
      <c r="L29" s="178"/>
      <c r="M29" s="179"/>
      <c r="N29" s="243">
        <f>N22+N26</f>
        <v>0</v>
      </c>
      <c r="O29" s="181" t="s">
        <v>69</v>
      </c>
      <c r="P29" s="480"/>
      <c r="Q29" s="480"/>
      <c r="R29" s="244">
        <f>SUM(R15,R27)</f>
        <v>0</v>
      </c>
      <c r="S29" s="174"/>
      <c r="T29" s="244">
        <f>SUM(T15,T27)</f>
        <v>0</v>
      </c>
    </row>
    <row r="30" spans="2:20" ht="19.2" customHeight="1" thickBot="1" x14ac:dyDescent="0.5">
      <c r="C30" s="83" t="s">
        <v>49</v>
      </c>
      <c r="K30" s="245"/>
      <c r="S30" s="475"/>
      <c r="T30" s="475"/>
    </row>
    <row r="31" spans="2:20" ht="19.2" customHeight="1" thickBot="1" x14ac:dyDescent="0.5">
      <c r="B31" s="214"/>
      <c r="C31" s="197" t="s">
        <v>46</v>
      </c>
      <c r="D31" s="481" t="s">
        <v>42</v>
      </c>
      <c r="E31" s="482"/>
      <c r="F31" s="200"/>
      <c r="G31" s="375" t="s">
        <v>32</v>
      </c>
      <c r="H31" s="376"/>
      <c r="I31" s="198" t="s">
        <v>45</v>
      </c>
      <c r="J31" s="199" t="s">
        <v>43</v>
      </c>
      <c r="K31" s="245"/>
      <c r="S31" s="246"/>
      <c r="T31" s="246"/>
    </row>
    <row r="32" spans="2:20" ht="19.2" customHeight="1" x14ac:dyDescent="0.45">
      <c r="B32" s="214"/>
      <c r="C32" s="390" t="s">
        <v>6</v>
      </c>
      <c r="D32" s="384" t="s">
        <v>56</v>
      </c>
      <c r="E32" s="385"/>
      <c r="F32" s="223"/>
      <c r="G32" s="250"/>
      <c r="H32" s="203" t="s">
        <v>38</v>
      </c>
      <c r="I32" s="223"/>
      <c r="J32" s="247">
        <f>G32*0.579/1000</f>
        <v>0</v>
      </c>
      <c r="K32" s="10"/>
      <c r="M32" s="10"/>
      <c r="S32" s="10"/>
    </row>
    <row r="33" spans="2:19" ht="19.2" customHeight="1" x14ac:dyDescent="0.45">
      <c r="B33" s="214"/>
      <c r="C33" s="377"/>
      <c r="D33" s="388" t="s">
        <v>70</v>
      </c>
      <c r="E33" s="389"/>
      <c r="F33" s="227"/>
      <c r="G33" s="20"/>
      <c r="H33" s="228" t="s">
        <v>38</v>
      </c>
      <c r="I33" s="227"/>
      <c r="J33" s="248"/>
      <c r="K33" s="10"/>
      <c r="M33" s="10"/>
      <c r="S33" s="10"/>
    </row>
    <row r="34" spans="2:19" ht="19.2" customHeight="1" thickBot="1" x14ac:dyDescent="0.5">
      <c r="B34" s="214"/>
      <c r="C34" s="378"/>
      <c r="D34" s="373" t="s">
        <v>58</v>
      </c>
      <c r="E34" s="374"/>
      <c r="F34" s="224"/>
      <c r="G34" s="253">
        <f>SUM(G32:G33)</f>
        <v>0</v>
      </c>
      <c r="H34" s="228" t="s">
        <v>38</v>
      </c>
      <c r="I34" s="224"/>
      <c r="J34" s="249">
        <f>J32</f>
        <v>0</v>
      </c>
      <c r="K34" s="10"/>
      <c r="M34" s="10"/>
      <c r="S34" s="10"/>
    </row>
    <row r="35" spans="2:19" ht="19.2" customHeight="1" x14ac:dyDescent="0.45">
      <c r="B35" s="214"/>
      <c r="C35" s="390" t="s">
        <v>41</v>
      </c>
      <c r="D35" s="384"/>
      <c r="E35" s="385"/>
      <c r="F35" s="204"/>
      <c r="G35" s="250"/>
      <c r="H35" s="113"/>
      <c r="I35" s="250">
        <f>G35*40.6</f>
        <v>0</v>
      </c>
      <c r="J35" s="247">
        <f>G35*2.23/1000</f>
        <v>0</v>
      </c>
      <c r="K35" s="251"/>
      <c r="R35" s="483"/>
    </row>
    <row r="36" spans="2:19" ht="19.2" customHeight="1" x14ac:dyDescent="0.45">
      <c r="B36" s="214"/>
      <c r="C36" s="377"/>
      <c r="D36" s="388"/>
      <c r="E36" s="389"/>
      <c r="F36" s="201"/>
      <c r="G36" s="20"/>
      <c r="H36" s="32"/>
      <c r="I36" s="20"/>
      <c r="J36" s="252"/>
      <c r="K36" s="251"/>
      <c r="R36" s="483"/>
    </row>
    <row r="37" spans="2:19" ht="19.2" customHeight="1" thickBot="1" x14ac:dyDescent="0.5">
      <c r="B37" s="214"/>
      <c r="C37" s="378"/>
      <c r="D37" s="373"/>
      <c r="E37" s="374"/>
      <c r="F37" s="206"/>
      <c r="G37" s="253"/>
      <c r="H37" s="205"/>
      <c r="I37" s="253"/>
      <c r="J37" s="249"/>
      <c r="K37" s="251"/>
      <c r="Q37" s="202"/>
      <c r="R37" s="99"/>
    </row>
    <row r="38" spans="2:19" ht="15" customHeight="1" thickBot="1" x14ac:dyDescent="0.5">
      <c r="B38" s="213"/>
      <c r="C38" s="69"/>
      <c r="D38" s="10"/>
      <c r="I38" s="215" t="s">
        <v>63</v>
      </c>
      <c r="J38" s="254" t="s">
        <v>64</v>
      </c>
      <c r="K38" s="251"/>
      <c r="N38" s="99"/>
      <c r="Q38" s="202"/>
      <c r="R38" s="99"/>
    </row>
    <row r="39" spans="2:19" ht="34.200000000000003" customHeight="1" thickBot="1" x14ac:dyDescent="0.5">
      <c r="I39" s="255">
        <f>SUM(I35:I37)</f>
        <v>0</v>
      </c>
      <c r="J39" s="244">
        <f>SUM(J34:J37)</f>
        <v>0</v>
      </c>
      <c r="K39" s="251"/>
      <c r="N39" s="256"/>
      <c r="P39" s="202"/>
      <c r="Q39" s="202"/>
      <c r="R39" s="256"/>
    </row>
    <row r="40" spans="2:19" ht="19.2" customHeight="1" x14ac:dyDescent="0.45">
      <c r="B40" s="10" t="s">
        <v>53</v>
      </c>
      <c r="K40" s="251"/>
    </row>
    <row r="41" spans="2:19" ht="19.2" customHeight="1" x14ac:dyDescent="0.45">
      <c r="B41" s="10" t="s">
        <v>36</v>
      </c>
      <c r="K41" s="245"/>
    </row>
    <row r="42" spans="2:19" ht="19.2" customHeight="1" x14ac:dyDescent="0.45"/>
    <row r="43" spans="2:19" ht="19.2" customHeight="1" x14ac:dyDescent="0.45"/>
    <row r="44" spans="2:19" ht="19.2" customHeight="1" x14ac:dyDescent="0.45"/>
    <row r="45" spans="2:19" ht="19.2" customHeight="1" x14ac:dyDescent="0.45"/>
  </sheetData>
  <mergeCells count="64">
    <mergeCell ref="R35:R36"/>
    <mergeCell ref="D36:E36"/>
    <mergeCell ref="D37:E37"/>
    <mergeCell ref="C32:C34"/>
    <mergeCell ref="D32:E32"/>
    <mergeCell ref="D33:E33"/>
    <mergeCell ref="D34:E34"/>
    <mergeCell ref="C35:C37"/>
    <mergeCell ref="D35:E35"/>
    <mergeCell ref="B28:C28"/>
    <mergeCell ref="D29:E29"/>
    <mergeCell ref="G29:H29"/>
    <mergeCell ref="P29:Q29"/>
    <mergeCell ref="D31:E31"/>
    <mergeCell ref="G31:H31"/>
    <mergeCell ref="B19:B22"/>
    <mergeCell ref="D22:E22"/>
    <mergeCell ref="B23:B26"/>
    <mergeCell ref="G23:H23"/>
    <mergeCell ref="G24:H24"/>
    <mergeCell ref="G25:H25"/>
    <mergeCell ref="D26:E26"/>
    <mergeCell ref="G26:H26"/>
    <mergeCell ref="D15:E15"/>
    <mergeCell ref="G15:H15"/>
    <mergeCell ref="L15:M15"/>
    <mergeCell ref="P15:Q15"/>
    <mergeCell ref="S30:T30"/>
    <mergeCell ref="F17:J17"/>
    <mergeCell ref="K17:T17"/>
    <mergeCell ref="D27:E27"/>
    <mergeCell ref="B11:B14"/>
    <mergeCell ref="G11:H11"/>
    <mergeCell ref="L11:M11"/>
    <mergeCell ref="P11:Q11"/>
    <mergeCell ref="G12:H12"/>
    <mergeCell ref="L12:M12"/>
    <mergeCell ref="P12:Q12"/>
    <mergeCell ref="G13:H13"/>
    <mergeCell ref="L13:M13"/>
    <mergeCell ref="P13:Q13"/>
    <mergeCell ref="D14:E14"/>
    <mergeCell ref="G14:H14"/>
    <mergeCell ref="L14:M14"/>
    <mergeCell ref="P14:Q14"/>
    <mergeCell ref="F5:J5"/>
    <mergeCell ref="K5:T5"/>
    <mergeCell ref="G6:H6"/>
    <mergeCell ref="L6:M6"/>
    <mergeCell ref="P6:Q6"/>
    <mergeCell ref="B7:B10"/>
    <mergeCell ref="G7:H7"/>
    <mergeCell ref="L7:M7"/>
    <mergeCell ref="P7:Q7"/>
    <mergeCell ref="G8:H8"/>
    <mergeCell ref="D10:E10"/>
    <mergeCell ref="G10:H10"/>
    <mergeCell ref="L10:M10"/>
    <mergeCell ref="P10:Q10"/>
    <mergeCell ref="L8:M8"/>
    <mergeCell ref="P8:Q8"/>
    <mergeCell ref="G9:H9"/>
    <mergeCell ref="L9:M9"/>
    <mergeCell ref="P9:Q9"/>
  </mergeCells>
  <phoneticPr fontId="2"/>
  <pageMargins left="0.4" right="0.3" top="0.51" bottom="0.23" header="0.3" footer="0.3"/>
  <pageSetup paperSize="9" scale="56" orientation="landscape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DD681F-9A07-40A1-B99C-B59D0E7CB9C8}">
  <sheetPr>
    <pageSetUpPr fitToPage="1"/>
  </sheetPr>
  <dimension ref="A1:T45"/>
  <sheetViews>
    <sheetView topLeftCell="B13" zoomScale="70" zoomScaleNormal="70" workbookViewId="0">
      <selection activeCell="J39" sqref="J39"/>
    </sheetView>
  </sheetViews>
  <sheetFormatPr defaultColWidth="8.69921875" defaultRowHeight="19.8" x14ac:dyDescent="0.45"/>
  <cols>
    <col min="1" max="1" width="2" style="10" hidden="1" customWidth="1"/>
    <col min="2" max="2" width="8.69921875" style="10"/>
    <col min="3" max="3" width="26.5" style="82" customWidth="1"/>
    <col min="4" max="4" width="13.19921875" style="69" customWidth="1"/>
    <col min="5" max="5" width="11.59765625" style="69" customWidth="1"/>
    <col min="6" max="6" width="8" style="69" customWidth="1"/>
    <col min="7" max="7" width="12.5" style="10" customWidth="1"/>
    <col min="8" max="8" width="7.09765625" style="69" customWidth="1"/>
    <col min="9" max="9" width="14.59765625" style="10" customWidth="1"/>
    <col min="10" max="10" width="14.69921875" style="10" customWidth="1"/>
    <col min="11" max="11" width="9.09765625" style="141" customWidth="1"/>
    <col min="12" max="12" width="11.8984375" style="10" customWidth="1"/>
    <col min="13" max="13" width="6.59765625" style="69" customWidth="1"/>
    <col min="14" max="14" width="13.69921875" style="10" customWidth="1"/>
    <col min="15" max="15" width="13.59765625" style="10" customWidth="1"/>
    <col min="16" max="16" width="12.19921875" style="10" customWidth="1"/>
    <col min="17" max="17" width="6" style="10" customWidth="1"/>
    <col min="18" max="18" width="16.59765625" style="10" customWidth="1"/>
    <col min="19" max="19" width="7.09765625" style="69" customWidth="1"/>
    <col min="20" max="20" width="15.09765625" style="10" customWidth="1"/>
    <col min="21" max="21" width="3.69921875" style="10" customWidth="1"/>
    <col min="22" max="16384" width="8.69921875" style="10"/>
  </cols>
  <sheetData>
    <row r="1" spans="2:20" ht="4.95" customHeight="1" x14ac:dyDescent="0.45"/>
    <row r="2" spans="2:20" x14ac:dyDescent="0.45">
      <c r="T2" s="81" t="s">
        <v>19</v>
      </c>
    </row>
    <row r="3" spans="2:20" ht="48" customHeight="1" x14ac:dyDescent="0.45">
      <c r="B3" s="93" t="s">
        <v>74</v>
      </c>
      <c r="D3" s="99"/>
      <c r="E3" s="99"/>
      <c r="F3" s="99"/>
    </row>
    <row r="4" spans="2:20" ht="33.6" customHeight="1" thickBot="1" x14ac:dyDescent="0.5"/>
    <row r="5" spans="2:20" ht="25.2" customHeight="1" thickBot="1" x14ac:dyDescent="0.5">
      <c r="C5" s="83"/>
      <c r="E5" s="106"/>
      <c r="F5" s="420" t="s">
        <v>1</v>
      </c>
      <c r="G5" s="421"/>
      <c r="H5" s="421"/>
      <c r="I5" s="421"/>
      <c r="J5" s="422"/>
      <c r="K5" s="420" t="s">
        <v>2</v>
      </c>
      <c r="L5" s="421"/>
      <c r="M5" s="421"/>
      <c r="N5" s="421"/>
      <c r="O5" s="421"/>
      <c r="P5" s="421"/>
      <c r="Q5" s="421"/>
      <c r="R5" s="421"/>
      <c r="S5" s="421"/>
      <c r="T5" s="422"/>
    </row>
    <row r="6" spans="2:20" ht="49.95" customHeight="1" thickBot="1" x14ac:dyDescent="0.5">
      <c r="B6" s="120" t="s">
        <v>6</v>
      </c>
      <c r="C6" s="67" t="s">
        <v>5</v>
      </c>
      <c r="D6" s="6" t="s">
        <v>12</v>
      </c>
      <c r="E6" s="6"/>
      <c r="F6" s="6" t="s">
        <v>7</v>
      </c>
      <c r="G6" s="446" t="s">
        <v>32</v>
      </c>
      <c r="H6" s="447"/>
      <c r="I6" s="2" t="s">
        <v>33</v>
      </c>
      <c r="J6" s="4" t="s">
        <v>0</v>
      </c>
      <c r="K6" s="142" t="s">
        <v>7</v>
      </c>
      <c r="L6" s="446" t="s">
        <v>34</v>
      </c>
      <c r="M6" s="447"/>
      <c r="N6" s="2" t="s">
        <v>35</v>
      </c>
      <c r="O6" s="2" t="s">
        <v>3</v>
      </c>
      <c r="P6" s="444" t="s">
        <v>51</v>
      </c>
      <c r="Q6" s="445"/>
      <c r="R6" s="2" t="s">
        <v>9</v>
      </c>
      <c r="S6" s="3" t="s">
        <v>20</v>
      </c>
      <c r="T6" s="4" t="s">
        <v>4</v>
      </c>
    </row>
    <row r="7" spans="2:20" ht="19.95" customHeight="1" x14ac:dyDescent="0.45">
      <c r="B7" s="448" t="s">
        <v>10</v>
      </c>
      <c r="C7" s="84"/>
      <c r="D7" s="113"/>
      <c r="E7" s="96" t="s">
        <v>18</v>
      </c>
      <c r="F7" s="121"/>
      <c r="G7" s="451"/>
      <c r="H7" s="452"/>
      <c r="I7" s="13"/>
      <c r="J7" s="186" t="str">
        <f>IF(G7="","",G7*0.579/1000)</f>
        <v/>
      </c>
      <c r="K7" s="143"/>
      <c r="L7" s="453"/>
      <c r="M7" s="454"/>
      <c r="N7" s="144"/>
      <c r="O7" s="144"/>
      <c r="P7" s="453" t="str">
        <f>IF(G7="","",(G7-L7))</f>
        <v/>
      </c>
      <c r="Q7" s="454"/>
      <c r="R7" s="16" t="str">
        <f>IF(P7="","",P7*0.579/1000)</f>
        <v/>
      </c>
      <c r="S7" s="128" t="str">
        <f>IF(R7="","",15)</f>
        <v/>
      </c>
      <c r="T7" s="17" t="str">
        <f>IF(R7="","",R7*S7)</f>
        <v/>
      </c>
    </row>
    <row r="8" spans="2:20" ht="19.95" customHeight="1" x14ac:dyDescent="0.45">
      <c r="B8" s="449"/>
      <c r="C8" s="85"/>
      <c r="D8" s="32"/>
      <c r="E8" s="95" t="s">
        <v>18</v>
      </c>
      <c r="F8" s="32"/>
      <c r="G8" s="455"/>
      <c r="H8" s="456"/>
      <c r="I8" s="20"/>
      <c r="J8" s="186" t="str">
        <f t="shared" ref="J8:J9" si="0">IF(G8="","",G8*0.579/1000)</f>
        <v/>
      </c>
      <c r="K8" s="143"/>
      <c r="L8" s="457"/>
      <c r="M8" s="458"/>
      <c r="N8" s="183"/>
      <c r="O8" s="144"/>
      <c r="P8" s="457" t="str">
        <f>IF(G8="","",G8-L8)</f>
        <v/>
      </c>
      <c r="Q8" s="458"/>
      <c r="R8" s="16" t="str">
        <f t="shared" ref="R8:R9" si="1">IF(P8="","",P8*0.579/1000)</f>
        <v/>
      </c>
      <c r="S8" s="128" t="str">
        <f t="shared" ref="S8:S9" si="2">IF(R8="","",15)</f>
        <v/>
      </c>
      <c r="T8" s="17" t="str">
        <f>IF(R8="","",R8*S8)</f>
        <v/>
      </c>
    </row>
    <row r="9" spans="2:20" ht="19.95" customHeight="1" thickBot="1" x14ac:dyDescent="0.5">
      <c r="B9" s="449"/>
      <c r="C9" s="86"/>
      <c r="D9" s="114"/>
      <c r="E9" s="95" t="s">
        <v>18</v>
      </c>
      <c r="F9" s="114"/>
      <c r="G9" s="459"/>
      <c r="H9" s="460"/>
      <c r="I9" s="24"/>
      <c r="J9" s="186" t="str">
        <f t="shared" si="0"/>
        <v/>
      </c>
      <c r="K9" s="145"/>
      <c r="L9" s="461"/>
      <c r="M9" s="462"/>
      <c r="N9" s="146"/>
      <c r="O9" s="146"/>
      <c r="P9" s="461" t="str">
        <f>IF(G9="","",G9-L9)</f>
        <v/>
      </c>
      <c r="Q9" s="462"/>
      <c r="R9" s="16" t="str">
        <f t="shared" si="1"/>
        <v/>
      </c>
      <c r="S9" s="128" t="str">
        <f t="shared" si="2"/>
        <v/>
      </c>
      <c r="T9" s="17" t="str">
        <f>IF(R9="","",R9*S9)</f>
        <v/>
      </c>
    </row>
    <row r="10" spans="2:20" ht="19.95" customHeight="1" thickTop="1" thickBot="1" x14ac:dyDescent="0.5">
      <c r="B10" s="450"/>
      <c r="C10" s="71" t="s">
        <v>23</v>
      </c>
      <c r="D10" s="430"/>
      <c r="E10" s="431"/>
      <c r="F10" s="57" t="s">
        <v>18</v>
      </c>
      <c r="G10" s="402">
        <f>SUM(G7:G9)</f>
        <v>0</v>
      </c>
      <c r="H10" s="403"/>
      <c r="I10" s="182">
        <f>SUM(I7:I9)</f>
        <v>0</v>
      </c>
      <c r="J10" s="187">
        <f>SUM(J7:J9)</f>
        <v>0</v>
      </c>
      <c r="K10" s="147" t="s">
        <v>18</v>
      </c>
      <c r="L10" s="393">
        <f>SUM(L7:L9)</f>
        <v>0</v>
      </c>
      <c r="M10" s="394"/>
      <c r="N10" s="182">
        <f>SUM(N7:N9)</f>
        <v>0</v>
      </c>
      <c r="O10" s="163" t="s">
        <v>18</v>
      </c>
      <c r="P10" s="393">
        <f>SUM(P7:P9)</f>
        <v>0</v>
      </c>
      <c r="Q10" s="394"/>
      <c r="R10" s="26">
        <f>SUM(R7:R9)</f>
        <v>0</v>
      </c>
      <c r="S10" s="131" t="s">
        <v>18</v>
      </c>
      <c r="T10" s="27">
        <f>SUM(T7:T9)</f>
        <v>0</v>
      </c>
    </row>
    <row r="11" spans="2:20" ht="19.95" customHeight="1" thickTop="1" x14ac:dyDescent="0.45">
      <c r="B11" s="411" t="s">
        <v>17</v>
      </c>
      <c r="C11" s="87"/>
      <c r="D11" s="115"/>
      <c r="E11" s="95" t="s">
        <v>18</v>
      </c>
      <c r="F11" s="122"/>
      <c r="G11" s="416"/>
      <c r="H11" s="417"/>
      <c r="I11" s="64"/>
      <c r="J11" s="188"/>
      <c r="K11" s="143"/>
      <c r="L11" s="463"/>
      <c r="M11" s="464"/>
      <c r="N11" s="144"/>
      <c r="O11" s="144"/>
      <c r="P11" s="463" t="str">
        <f>IF(AND(L11="",N11=""),"",L11-N11)</f>
        <v/>
      </c>
      <c r="Q11" s="464"/>
      <c r="R11" s="16" t="str">
        <f>IF(P11="","",P11*0.579/1000)</f>
        <v/>
      </c>
      <c r="S11" s="128" t="str">
        <f>IF(R11="","",15)</f>
        <v/>
      </c>
      <c r="T11" s="17" t="str">
        <f t="shared" ref="T11:T13" si="3">IF(R11="","",R11*S11)</f>
        <v/>
      </c>
    </row>
    <row r="12" spans="2:20" ht="19.95" customHeight="1" x14ac:dyDescent="0.45">
      <c r="B12" s="412"/>
      <c r="C12" s="88"/>
      <c r="D12" s="116"/>
      <c r="E12" s="95" t="s">
        <v>18</v>
      </c>
      <c r="F12" s="123"/>
      <c r="G12" s="418"/>
      <c r="H12" s="419"/>
      <c r="I12" s="30"/>
      <c r="J12" s="189"/>
      <c r="K12" s="143"/>
      <c r="L12" s="457"/>
      <c r="M12" s="458"/>
      <c r="N12" s="183"/>
      <c r="O12" s="144"/>
      <c r="P12" s="457" t="str">
        <f t="shared" ref="P12:P13" si="4">IF(AND(L12="",N12=""),"",L12-N12)</f>
        <v/>
      </c>
      <c r="Q12" s="458"/>
      <c r="R12" s="16" t="str">
        <f t="shared" ref="R12:R13" si="5">IF(P12="","",P12*0.579/1000)</f>
        <v/>
      </c>
      <c r="S12" s="128" t="str">
        <f t="shared" ref="S12:S13" si="6">IF(R12="","",15)</f>
        <v/>
      </c>
      <c r="T12" s="17" t="str">
        <f t="shared" si="3"/>
        <v/>
      </c>
    </row>
    <row r="13" spans="2:20" ht="19.95" customHeight="1" thickBot="1" x14ac:dyDescent="0.5">
      <c r="B13" s="412"/>
      <c r="C13" s="88"/>
      <c r="D13" s="117"/>
      <c r="E13" s="95" t="s">
        <v>18</v>
      </c>
      <c r="F13" s="124"/>
      <c r="G13" s="423"/>
      <c r="H13" s="424"/>
      <c r="I13" s="65"/>
      <c r="J13" s="190"/>
      <c r="K13" s="145"/>
      <c r="L13" s="461"/>
      <c r="M13" s="462"/>
      <c r="N13" s="148"/>
      <c r="O13" s="148"/>
      <c r="P13" s="461" t="str">
        <f t="shared" si="4"/>
        <v/>
      </c>
      <c r="Q13" s="462"/>
      <c r="R13" s="16" t="str">
        <f t="shared" si="5"/>
        <v/>
      </c>
      <c r="S13" s="128" t="str">
        <f t="shared" si="6"/>
        <v/>
      </c>
      <c r="T13" s="17" t="str">
        <f t="shared" si="3"/>
        <v/>
      </c>
    </row>
    <row r="14" spans="2:20" ht="19.95" customHeight="1" thickTop="1" thickBot="1" x14ac:dyDescent="0.5">
      <c r="B14" s="413"/>
      <c r="C14" s="72" t="s">
        <v>24</v>
      </c>
      <c r="D14" s="414"/>
      <c r="E14" s="415"/>
      <c r="F14" s="161" t="s">
        <v>18</v>
      </c>
      <c r="G14" s="465"/>
      <c r="H14" s="466"/>
      <c r="I14" s="58"/>
      <c r="J14" s="191"/>
      <c r="K14" s="149" t="s">
        <v>18</v>
      </c>
      <c r="L14" s="467">
        <f>SUM(L11:L13)</f>
        <v>0</v>
      </c>
      <c r="M14" s="468"/>
      <c r="N14" s="184">
        <f>SUM(N11:N13)</f>
        <v>0</v>
      </c>
      <c r="O14" s="164" t="s">
        <v>18</v>
      </c>
      <c r="P14" s="467">
        <f>SUM(P11:P13)</f>
        <v>0</v>
      </c>
      <c r="Q14" s="468"/>
      <c r="R14" s="59">
        <f>SUM(R11:R13)</f>
        <v>0</v>
      </c>
      <c r="S14" s="134" t="s">
        <v>18</v>
      </c>
      <c r="T14" s="60">
        <f>SUM(T11:T13)</f>
        <v>0</v>
      </c>
    </row>
    <row r="15" spans="2:20" ht="19.95" customHeight="1" thickBot="1" x14ac:dyDescent="0.5">
      <c r="B15" s="97"/>
      <c r="C15" s="73"/>
      <c r="D15" s="425"/>
      <c r="E15" s="426"/>
      <c r="F15" s="162" t="s">
        <v>18</v>
      </c>
      <c r="G15" s="469">
        <f>G10</f>
        <v>0</v>
      </c>
      <c r="H15" s="470"/>
      <c r="I15" s="185">
        <f>I10</f>
        <v>0</v>
      </c>
      <c r="J15" s="192">
        <f>J10-J14</f>
        <v>0</v>
      </c>
      <c r="K15" s="150" t="s">
        <v>18</v>
      </c>
      <c r="L15" s="471">
        <f>SUM(L14,L10)</f>
        <v>0</v>
      </c>
      <c r="M15" s="472"/>
      <c r="N15" s="220">
        <f>SUM(N14,N10)</f>
        <v>0</v>
      </c>
      <c r="O15" s="165" t="s">
        <v>18</v>
      </c>
      <c r="P15" s="473">
        <f>P10-P14</f>
        <v>0</v>
      </c>
      <c r="Q15" s="474"/>
      <c r="R15" s="62">
        <f>R10-R14</f>
        <v>0</v>
      </c>
      <c r="S15" s="135" t="s">
        <v>18</v>
      </c>
      <c r="T15" s="63">
        <f>T10-T14</f>
        <v>0</v>
      </c>
    </row>
    <row r="16" spans="2:20" ht="6.6" customHeight="1" thickBot="1" x14ac:dyDescent="0.5">
      <c r="B16" s="98"/>
      <c r="C16" s="99"/>
      <c r="D16" s="99"/>
      <c r="E16" s="99"/>
      <c r="F16" s="112"/>
      <c r="G16" s="56"/>
      <c r="H16" s="70"/>
      <c r="I16" s="56"/>
      <c r="J16" s="100"/>
      <c r="K16" s="151"/>
      <c r="L16" s="56"/>
      <c r="M16" s="101"/>
      <c r="N16" s="56"/>
      <c r="O16" s="102"/>
      <c r="P16" s="103"/>
      <c r="Q16" s="102"/>
      <c r="R16" s="104"/>
      <c r="S16" s="136"/>
      <c r="T16" s="105"/>
    </row>
    <row r="17" spans="2:20" ht="25.2" customHeight="1" thickBot="1" x14ac:dyDescent="0.5">
      <c r="B17" s="8"/>
      <c r="C17" s="83"/>
      <c r="E17" s="107"/>
      <c r="F17" s="420" t="s">
        <v>1</v>
      </c>
      <c r="G17" s="421"/>
      <c r="H17" s="421"/>
      <c r="I17" s="421"/>
      <c r="J17" s="422"/>
      <c r="K17" s="420" t="s">
        <v>2</v>
      </c>
      <c r="L17" s="421"/>
      <c r="M17" s="421"/>
      <c r="N17" s="421"/>
      <c r="O17" s="421"/>
      <c r="P17" s="421"/>
      <c r="Q17" s="421"/>
      <c r="R17" s="421"/>
      <c r="S17" s="421"/>
      <c r="T17" s="422"/>
    </row>
    <row r="18" spans="2:20" ht="50.4" customHeight="1" thickBot="1" x14ac:dyDescent="0.5">
      <c r="B18" s="119" t="s">
        <v>16</v>
      </c>
      <c r="C18" s="67" t="s">
        <v>5</v>
      </c>
      <c r="D18" s="6" t="s">
        <v>12</v>
      </c>
      <c r="E18" s="6" t="s">
        <v>8</v>
      </c>
      <c r="F18" s="6" t="s">
        <v>7</v>
      </c>
      <c r="G18" s="5" t="s">
        <v>29</v>
      </c>
      <c r="H18" s="1" t="s">
        <v>30</v>
      </c>
      <c r="I18" s="2" t="s">
        <v>14</v>
      </c>
      <c r="J18" s="4" t="s">
        <v>0</v>
      </c>
      <c r="K18" s="142" t="s">
        <v>7</v>
      </c>
      <c r="L18" s="5" t="s">
        <v>29</v>
      </c>
      <c r="M18" s="1" t="s">
        <v>30</v>
      </c>
      <c r="N18" s="2" t="s">
        <v>13</v>
      </c>
      <c r="O18" s="2" t="s">
        <v>3</v>
      </c>
      <c r="P18" s="219" t="s">
        <v>52</v>
      </c>
      <c r="Q18" s="1" t="s">
        <v>15</v>
      </c>
      <c r="R18" s="2" t="s">
        <v>9</v>
      </c>
      <c r="S18" s="3" t="s">
        <v>20</v>
      </c>
      <c r="T18" s="4" t="s">
        <v>4</v>
      </c>
    </row>
    <row r="19" spans="2:20" ht="19.95" customHeight="1" x14ac:dyDescent="0.45">
      <c r="B19" s="406" t="s">
        <v>10</v>
      </c>
      <c r="C19" s="89"/>
      <c r="D19" s="113"/>
      <c r="E19" s="108"/>
      <c r="F19" s="121"/>
      <c r="G19" s="11"/>
      <c r="H19" s="12"/>
      <c r="I19" s="13">
        <f>G19*40.6</f>
        <v>0</v>
      </c>
      <c r="J19" s="14" t="str">
        <f>IF(G19="","",G19*2.23/1000)</f>
        <v/>
      </c>
      <c r="K19" s="143"/>
      <c r="L19" s="11"/>
      <c r="M19" s="12"/>
      <c r="N19" s="13"/>
      <c r="O19" s="13"/>
      <c r="P19" s="15" t="str">
        <f>IF(G19="","",G19-L19)</f>
        <v/>
      </c>
      <c r="Q19" s="12"/>
      <c r="R19" s="39" t="str">
        <f>IF(P19="","",P19*2.23/1000)</f>
        <v/>
      </c>
      <c r="S19" s="128" t="str">
        <f>IF(R19="","",15)</f>
        <v/>
      </c>
      <c r="T19" s="17" t="str">
        <f>IF(R19="","",R19*S19)</f>
        <v/>
      </c>
    </row>
    <row r="20" spans="2:20" ht="19.95" customHeight="1" x14ac:dyDescent="0.45">
      <c r="B20" s="407"/>
      <c r="C20" s="85"/>
      <c r="D20" s="32"/>
      <c r="E20" s="94"/>
      <c r="F20" s="32"/>
      <c r="G20" s="18"/>
      <c r="H20" s="19"/>
      <c r="I20" s="20"/>
      <c r="J20" s="40"/>
      <c r="K20" s="153"/>
      <c r="L20" s="18"/>
      <c r="M20" s="19"/>
      <c r="N20" s="20"/>
      <c r="O20" s="20"/>
      <c r="P20" s="15" t="str">
        <f t="shared" ref="P20:P21" si="7">IF(G20="","",G20-L20)</f>
        <v/>
      </c>
      <c r="Q20" s="21"/>
      <c r="R20" s="39" t="str">
        <f t="shared" ref="R20:R21" si="8">IF(P20="","",P20*2.23/1000)</f>
        <v/>
      </c>
      <c r="S20" s="128" t="str">
        <f t="shared" ref="S20:S21" si="9">IF(R20="","",15)</f>
        <v/>
      </c>
      <c r="T20" s="17" t="str">
        <f t="shared" ref="T20:T21" si="10">IF(R20="","",R20*S20)</f>
        <v/>
      </c>
    </row>
    <row r="21" spans="2:20" ht="19.95" customHeight="1" thickBot="1" x14ac:dyDescent="0.5">
      <c r="B21" s="407"/>
      <c r="C21" s="90"/>
      <c r="D21" s="118"/>
      <c r="E21" s="109"/>
      <c r="F21" s="118"/>
      <c r="G21" s="41"/>
      <c r="H21" s="42"/>
      <c r="I21" s="43"/>
      <c r="J21" s="44"/>
      <c r="K21" s="154"/>
      <c r="L21" s="41"/>
      <c r="M21" s="42"/>
      <c r="N21" s="43"/>
      <c r="O21" s="43"/>
      <c r="P21" s="15" t="str">
        <f t="shared" si="7"/>
        <v/>
      </c>
      <c r="Q21" s="45"/>
      <c r="R21" s="39" t="str">
        <f t="shared" si="8"/>
        <v/>
      </c>
      <c r="S21" s="128" t="str">
        <f t="shared" si="9"/>
        <v/>
      </c>
      <c r="T21" s="17" t="str">
        <f t="shared" si="10"/>
        <v/>
      </c>
    </row>
    <row r="22" spans="2:20" ht="19.95" customHeight="1" thickTop="1" thickBot="1" x14ac:dyDescent="0.5">
      <c r="B22" s="408"/>
      <c r="C22" s="74" t="s">
        <v>60</v>
      </c>
      <c r="D22" s="409"/>
      <c r="E22" s="410"/>
      <c r="F22" s="75" t="s">
        <v>18</v>
      </c>
      <c r="G22" s="46"/>
      <c r="H22" s="47"/>
      <c r="I22" s="48">
        <f>SUM(I19:I21)</f>
        <v>0</v>
      </c>
      <c r="J22" s="49">
        <f>SUM(J19:J21)</f>
        <v>0</v>
      </c>
      <c r="K22" s="155" t="s">
        <v>18</v>
      </c>
      <c r="L22" s="46"/>
      <c r="M22" s="47"/>
      <c r="N22" s="48">
        <f>SUM(N19:N21)</f>
        <v>0</v>
      </c>
      <c r="O22" s="170" t="s">
        <v>18</v>
      </c>
      <c r="P22" s="175" t="s">
        <v>18</v>
      </c>
      <c r="Q22" s="55" t="s">
        <v>18</v>
      </c>
      <c r="R22" s="50">
        <f>SUM(R19:R21)</f>
        <v>0</v>
      </c>
      <c r="S22" s="138" t="s">
        <v>18</v>
      </c>
      <c r="T22" s="51">
        <f>SUM(T19:T21)</f>
        <v>0</v>
      </c>
    </row>
    <row r="23" spans="2:20" ht="19.95" customHeight="1" x14ac:dyDescent="0.45">
      <c r="B23" s="411" t="s">
        <v>17</v>
      </c>
      <c r="C23" s="91"/>
      <c r="D23" s="114"/>
      <c r="E23" s="76"/>
      <c r="F23" s="125"/>
      <c r="G23" s="476"/>
      <c r="H23" s="477"/>
      <c r="I23" s="28"/>
      <c r="J23" s="29"/>
      <c r="K23" s="145"/>
      <c r="L23" s="22"/>
      <c r="M23" s="23"/>
      <c r="N23" s="24"/>
      <c r="O23" s="13"/>
      <c r="P23" s="15" t="str">
        <f>IF(L23="","",L23)</f>
        <v/>
      </c>
      <c r="Q23" s="25"/>
      <c r="R23" s="39" t="str">
        <f>IF(P23="","",P23*2.23/1000)</f>
        <v/>
      </c>
      <c r="S23" s="128" t="str">
        <f>IF(R23="","",15)</f>
        <v/>
      </c>
      <c r="T23" s="17" t="str">
        <f>IF(R23="","",R23*S23)</f>
        <v/>
      </c>
    </row>
    <row r="24" spans="2:20" ht="19.95" customHeight="1" x14ac:dyDescent="0.45">
      <c r="B24" s="412"/>
      <c r="C24" s="88"/>
      <c r="D24" s="116"/>
      <c r="E24" s="110"/>
      <c r="F24" s="126"/>
      <c r="G24" s="418"/>
      <c r="H24" s="419"/>
      <c r="I24" s="30"/>
      <c r="J24" s="31"/>
      <c r="K24" s="153"/>
      <c r="L24" s="18"/>
      <c r="M24" s="19"/>
      <c r="N24" s="20"/>
      <c r="O24" s="13"/>
      <c r="P24" s="15" t="str">
        <f>IF(L24="","",L24)</f>
        <v/>
      </c>
      <c r="Q24" s="19"/>
      <c r="R24" s="39" t="str">
        <f t="shared" ref="R24:R25" si="11">IF(P24="","",P24*2.23/1000)</f>
        <v/>
      </c>
      <c r="S24" s="128" t="str">
        <f t="shared" ref="S24:S25" si="12">IF(R24="","",15)</f>
        <v/>
      </c>
      <c r="T24" s="17" t="str">
        <f t="shared" ref="T24:T25" si="13">IF(R24="","",R24*S24)</f>
        <v/>
      </c>
    </row>
    <row r="25" spans="2:20" ht="19.95" customHeight="1" thickBot="1" x14ac:dyDescent="0.5">
      <c r="B25" s="412"/>
      <c r="C25" s="92"/>
      <c r="D25" s="117"/>
      <c r="E25" s="111"/>
      <c r="F25" s="127"/>
      <c r="G25" s="423"/>
      <c r="H25" s="424"/>
      <c r="I25" s="33"/>
      <c r="J25" s="34"/>
      <c r="K25" s="156"/>
      <c r="L25" s="52"/>
      <c r="M25" s="53"/>
      <c r="N25" s="35"/>
      <c r="O25" s="35"/>
      <c r="P25" s="15" t="str">
        <f>IF(L25="","",L25)</f>
        <v/>
      </c>
      <c r="Q25" s="54"/>
      <c r="R25" s="39" t="str">
        <f t="shared" si="11"/>
        <v/>
      </c>
      <c r="S25" s="128" t="str">
        <f t="shared" si="12"/>
        <v/>
      </c>
      <c r="T25" s="17" t="str">
        <f t="shared" si="13"/>
        <v/>
      </c>
    </row>
    <row r="26" spans="2:20" ht="19.95" customHeight="1" thickTop="1" thickBot="1" x14ac:dyDescent="0.5">
      <c r="B26" s="413"/>
      <c r="C26" s="77" t="s">
        <v>61</v>
      </c>
      <c r="D26" s="414"/>
      <c r="E26" s="415"/>
      <c r="F26" s="172" t="s">
        <v>18</v>
      </c>
      <c r="G26" s="465"/>
      <c r="H26" s="466"/>
      <c r="I26" s="36"/>
      <c r="J26" s="37"/>
      <c r="K26" s="155" t="s">
        <v>18</v>
      </c>
      <c r="L26" s="46"/>
      <c r="M26" s="47"/>
      <c r="N26" s="48">
        <f>SUM(N23:N25)</f>
        <v>0</v>
      </c>
      <c r="O26" s="171" t="s">
        <v>18</v>
      </c>
      <c r="P26" s="138" t="s">
        <v>18</v>
      </c>
      <c r="Q26" s="55" t="s">
        <v>18</v>
      </c>
      <c r="R26" s="50">
        <f>SUM(R23:R25)</f>
        <v>0</v>
      </c>
      <c r="S26" s="138" t="s">
        <v>18</v>
      </c>
      <c r="T26" s="51">
        <f>SUM(T23:T25)</f>
        <v>0</v>
      </c>
    </row>
    <row r="27" spans="2:20" ht="19.95" customHeight="1" thickBot="1" x14ac:dyDescent="0.5">
      <c r="B27" s="222"/>
      <c r="C27" s="66"/>
      <c r="D27" s="400"/>
      <c r="E27" s="401"/>
      <c r="F27" s="6" t="s">
        <v>18</v>
      </c>
      <c r="G27" s="38" t="s">
        <v>25</v>
      </c>
      <c r="H27" s="7"/>
      <c r="I27" s="61">
        <f>I22</f>
        <v>0</v>
      </c>
      <c r="J27" s="330">
        <f>J22</f>
        <v>0</v>
      </c>
      <c r="K27" s="158" t="s">
        <v>18</v>
      </c>
      <c r="L27" s="106" t="s">
        <v>50</v>
      </c>
      <c r="M27" s="7"/>
      <c r="N27" s="176">
        <f>N26+N22</f>
        <v>0</v>
      </c>
      <c r="O27" s="157" t="s">
        <v>18</v>
      </c>
      <c r="P27" s="140" t="s">
        <v>18</v>
      </c>
      <c r="Q27" s="7" t="s">
        <v>18</v>
      </c>
      <c r="R27" s="331">
        <f>R22-R26</f>
        <v>0</v>
      </c>
      <c r="S27" s="140" t="s">
        <v>18</v>
      </c>
      <c r="T27" s="9">
        <f>T22-T26</f>
        <v>0</v>
      </c>
    </row>
    <row r="28" spans="2:20" ht="18.600000000000001" customHeight="1" thickBot="1" x14ac:dyDescent="0.55000000000000004">
      <c r="B28" s="429"/>
      <c r="C28" s="478"/>
      <c r="D28" s="195"/>
      <c r="E28" s="195"/>
      <c r="G28" s="166"/>
      <c r="I28" s="216" t="s">
        <v>67</v>
      </c>
      <c r="J28" s="167"/>
      <c r="K28" s="80"/>
      <c r="N28" s="217" t="s">
        <v>68</v>
      </c>
      <c r="P28" s="168"/>
      <c r="R28" s="152" t="s">
        <v>47</v>
      </c>
      <c r="S28" s="169"/>
      <c r="T28" s="230" t="s">
        <v>62</v>
      </c>
    </row>
    <row r="29" spans="2:20" ht="33" customHeight="1" thickBot="1" x14ac:dyDescent="0.5">
      <c r="B29" s="194"/>
      <c r="C29" s="99"/>
      <c r="D29" s="399"/>
      <c r="E29" s="399"/>
      <c r="F29" s="99"/>
      <c r="G29" s="397"/>
      <c r="H29" s="479"/>
      <c r="I29" s="243">
        <f>I22</f>
        <v>0</v>
      </c>
      <c r="J29" s="167" t="s">
        <v>69</v>
      </c>
      <c r="K29" s="177"/>
      <c r="L29" s="178"/>
      <c r="M29" s="179"/>
      <c r="N29" s="243">
        <f>N22+N26</f>
        <v>0</v>
      </c>
      <c r="O29" s="181" t="s">
        <v>69</v>
      </c>
      <c r="P29" s="480"/>
      <c r="Q29" s="480"/>
      <c r="R29" s="244">
        <f>SUM(R15,R27)</f>
        <v>0</v>
      </c>
      <c r="S29" s="174"/>
      <c r="T29" s="244">
        <f>SUM(T15,T27)</f>
        <v>0</v>
      </c>
    </row>
    <row r="30" spans="2:20" ht="19.2" customHeight="1" thickBot="1" x14ac:dyDescent="0.5">
      <c r="C30" s="83" t="s">
        <v>49</v>
      </c>
      <c r="K30" s="245"/>
      <c r="S30" s="475"/>
      <c r="T30" s="475"/>
    </row>
    <row r="31" spans="2:20" ht="19.2" customHeight="1" thickBot="1" x14ac:dyDescent="0.5">
      <c r="B31" s="214"/>
      <c r="C31" s="197" t="s">
        <v>46</v>
      </c>
      <c r="D31" s="481" t="s">
        <v>42</v>
      </c>
      <c r="E31" s="482"/>
      <c r="F31" s="200"/>
      <c r="G31" s="375" t="s">
        <v>32</v>
      </c>
      <c r="H31" s="376"/>
      <c r="I31" s="198" t="s">
        <v>45</v>
      </c>
      <c r="J31" s="199" t="s">
        <v>43</v>
      </c>
      <c r="K31" s="245"/>
      <c r="S31" s="246"/>
      <c r="T31" s="246"/>
    </row>
    <row r="32" spans="2:20" ht="19.2" customHeight="1" x14ac:dyDescent="0.45">
      <c r="B32" s="214"/>
      <c r="C32" s="390" t="s">
        <v>6</v>
      </c>
      <c r="D32" s="384" t="s">
        <v>56</v>
      </c>
      <c r="E32" s="385"/>
      <c r="F32" s="223"/>
      <c r="G32" s="250"/>
      <c r="H32" s="203" t="s">
        <v>38</v>
      </c>
      <c r="I32" s="223"/>
      <c r="J32" s="247">
        <f>G32*0.579/1000</f>
        <v>0</v>
      </c>
      <c r="K32" s="10"/>
      <c r="M32" s="10"/>
      <c r="S32" s="10"/>
    </row>
    <row r="33" spans="2:19" ht="19.2" customHeight="1" x14ac:dyDescent="0.45">
      <c r="B33" s="214"/>
      <c r="C33" s="377"/>
      <c r="D33" s="388" t="s">
        <v>70</v>
      </c>
      <c r="E33" s="389"/>
      <c r="F33" s="227"/>
      <c r="G33" s="20"/>
      <c r="H33" s="228" t="s">
        <v>38</v>
      </c>
      <c r="I33" s="227"/>
      <c r="J33" s="248"/>
      <c r="K33" s="10"/>
      <c r="M33" s="10"/>
      <c r="S33" s="10"/>
    </row>
    <row r="34" spans="2:19" ht="19.2" customHeight="1" thickBot="1" x14ac:dyDescent="0.5">
      <c r="B34" s="214"/>
      <c r="C34" s="378"/>
      <c r="D34" s="373" t="s">
        <v>58</v>
      </c>
      <c r="E34" s="374"/>
      <c r="F34" s="224"/>
      <c r="G34" s="253">
        <f>SUM(G32:G33)</f>
        <v>0</v>
      </c>
      <c r="H34" s="228" t="s">
        <v>38</v>
      </c>
      <c r="I34" s="224"/>
      <c r="J34" s="249">
        <f>J32</f>
        <v>0</v>
      </c>
      <c r="K34" s="10"/>
      <c r="M34" s="10"/>
      <c r="S34" s="10"/>
    </row>
    <row r="35" spans="2:19" ht="19.2" customHeight="1" x14ac:dyDescent="0.45">
      <c r="B35" s="214"/>
      <c r="C35" s="390" t="s">
        <v>41</v>
      </c>
      <c r="D35" s="384"/>
      <c r="E35" s="385"/>
      <c r="F35" s="204"/>
      <c r="G35" s="250"/>
      <c r="H35" s="113"/>
      <c r="I35" s="250">
        <f>G35*40.6</f>
        <v>0</v>
      </c>
      <c r="J35" s="247">
        <f>G35*2.23/1000</f>
        <v>0</v>
      </c>
      <c r="K35" s="251"/>
      <c r="R35" s="483"/>
    </row>
    <row r="36" spans="2:19" ht="19.2" customHeight="1" x14ac:dyDescent="0.45">
      <c r="B36" s="214"/>
      <c r="C36" s="377"/>
      <c r="D36" s="388"/>
      <c r="E36" s="389"/>
      <c r="F36" s="201"/>
      <c r="G36" s="20"/>
      <c r="H36" s="32"/>
      <c r="I36" s="20"/>
      <c r="J36" s="252"/>
      <c r="K36" s="251"/>
      <c r="R36" s="483"/>
    </row>
    <row r="37" spans="2:19" ht="19.2" customHeight="1" thickBot="1" x14ac:dyDescent="0.5">
      <c r="B37" s="214"/>
      <c r="C37" s="378"/>
      <c r="D37" s="373"/>
      <c r="E37" s="374"/>
      <c r="F37" s="206"/>
      <c r="G37" s="253"/>
      <c r="H37" s="205"/>
      <c r="I37" s="253"/>
      <c r="J37" s="249"/>
      <c r="K37" s="251"/>
      <c r="Q37" s="202"/>
      <c r="R37" s="99"/>
    </row>
    <row r="38" spans="2:19" ht="15" customHeight="1" thickBot="1" x14ac:dyDescent="0.5">
      <c r="B38" s="213"/>
      <c r="C38" s="69"/>
      <c r="D38" s="10"/>
      <c r="I38" s="215" t="s">
        <v>63</v>
      </c>
      <c r="J38" s="254" t="s">
        <v>64</v>
      </c>
      <c r="K38" s="251"/>
      <c r="N38" s="99"/>
      <c r="Q38" s="202"/>
      <c r="R38" s="99"/>
    </row>
    <row r="39" spans="2:19" ht="34.200000000000003" customHeight="1" thickBot="1" x14ac:dyDescent="0.5">
      <c r="I39" s="255">
        <f>SUM(I35:I37)</f>
        <v>0</v>
      </c>
      <c r="J39" s="244">
        <f>SUM(J34:J37)</f>
        <v>0</v>
      </c>
      <c r="K39" s="251"/>
      <c r="N39" s="256"/>
      <c r="P39" s="202"/>
      <c r="Q39" s="202"/>
      <c r="R39" s="256"/>
    </row>
    <row r="40" spans="2:19" ht="19.2" customHeight="1" x14ac:dyDescent="0.45">
      <c r="B40" s="10" t="s">
        <v>53</v>
      </c>
      <c r="K40" s="251"/>
    </row>
    <row r="41" spans="2:19" ht="19.2" customHeight="1" x14ac:dyDescent="0.45">
      <c r="B41" s="10" t="s">
        <v>36</v>
      </c>
      <c r="K41" s="245"/>
    </row>
    <row r="42" spans="2:19" ht="19.2" customHeight="1" x14ac:dyDescent="0.45"/>
    <row r="43" spans="2:19" ht="19.2" customHeight="1" x14ac:dyDescent="0.45"/>
    <row r="44" spans="2:19" ht="19.2" customHeight="1" x14ac:dyDescent="0.45"/>
    <row r="45" spans="2:19" ht="19.2" customHeight="1" x14ac:dyDescent="0.45"/>
  </sheetData>
  <mergeCells count="64">
    <mergeCell ref="R35:R36"/>
    <mergeCell ref="D36:E36"/>
    <mergeCell ref="D37:E37"/>
    <mergeCell ref="C32:C34"/>
    <mergeCell ref="D32:E32"/>
    <mergeCell ref="D33:E33"/>
    <mergeCell ref="D34:E34"/>
    <mergeCell ref="C35:C37"/>
    <mergeCell ref="D35:E35"/>
    <mergeCell ref="B28:C28"/>
    <mergeCell ref="D29:E29"/>
    <mergeCell ref="G29:H29"/>
    <mergeCell ref="P29:Q29"/>
    <mergeCell ref="D31:E31"/>
    <mergeCell ref="G31:H31"/>
    <mergeCell ref="B19:B22"/>
    <mergeCell ref="D22:E22"/>
    <mergeCell ref="B23:B26"/>
    <mergeCell ref="G23:H23"/>
    <mergeCell ref="G24:H24"/>
    <mergeCell ref="G25:H25"/>
    <mergeCell ref="D26:E26"/>
    <mergeCell ref="G26:H26"/>
    <mergeCell ref="D15:E15"/>
    <mergeCell ref="G15:H15"/>
    <mergeCell ref="L15:M15"/>
    <mergeCell ref="P15:Q15"/>
    <mergeCell ref="S30:T30"/>
    <mergeCell ref="F17:J17"/>
    <mergeCell ref="K17:T17"/>
    <mergeCell ref="D27:E27"/>
    <mergeCell ref="B11:B14"/>
    <mergeCell ref="G11:H11"/>
    <mergeCell ref="L11:M11"/>
    <mergeCell ref="P11:Q11"/>
    <mergeCell ref="G12:H12"/>
    <mergeCell ref="L12:M12"/>
    <mergeCell ref="P12:Q12"/>
    <mergeCell ref="G13:H13"/>
    <mergeCell ref="L13:M13"/>
    <mergeCell ref="P13:Q13"/>
    <mergeCell ref="D14:E14"/>
    <mergeCell ref="G14:H14"/>
    <mergeCell ref="L14:M14"/>
    <mergeCell ref="P14:Q14"/>
    <mergeCell ref="F5:J5"/>
    <mergeCell ref="K5:T5"/>
    <mergeCell ref="G6:H6"/>
    <mergeCell ref="L6:M6"/>
    <mergeCell ref="P6:Q6"/>
    <mergeCell ref="B7:B10"/>
    <mergeCell ref="G7:H7"/>
    <mergeCell ref="L7:M7"/>
    <mergeCell ref="P7:Q7"/>
    <mergeCell ref="G8:H8"/>
    <mergeCell ref="D10:E10"/>
    <mergeCell ref="G10:H10"/>
    <mergeCell ref="L10:M10"/>
    <mergeCell ref="P10:Q10"/>
    <mergeCell ref="L8:M8"/>
    <mergeCell ref="P8:Q8"/>
    <mergeCell ref="G9:H9"/>
    <mergeCell ref="L9:M9"/>
    <mergeCell ref="P9:Q9"/>
  </mergeCells>
  <phoneticPr fontId="2"/>
  <pageMargins left="0.28000000000000003" right="0.2" top="0.37" bottom="0.33" header="0.3" footer="0.3"/>
  <pageSetup paperSize="9" scale="57" orientation="landscape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CFAECD-1F61-4EF8-B0F5-96CD6383A2A5}">
  <sheetPr>
    <pageSetUpPr fitToPage="1"/>
  </sheetPr>
  <dimension ref="A1:U51"/>
  <sheetViews>
    <sheetView showGridLines="0" topLeftCell="B1" zoomScale="70" zoomScaleNormal="70" workbookViewId="0">
      <selection activeCell="L38" sqref="L38"/>
    </sheetView>
  </sheetViews>
  <sheetFormatPr defaultColWidth="8.69921875" defaultRowHeight="19.8" x14ac:dyDescent="0.45"/>
  <cols>
    <col min="1" max="1" width="0.8984375" style="10" hidden="1" customWidth="1"/>
    <col min="2" max="2" width="6.19921875" style="10" customWidth="1"/>
    <col min="3" max="3" width="26.5" style="82" customWidth="1"/>
    <col min="4" max="4" width="13.19921875" style="69" customWidth="1"/>
    <col min="5" max="5" width="11.59765625" style="69" customWidth="1"/>
    <col min="6" max="6" width="8" style="69" customWidth="1"/>
    <col min="7" max="7" width="12.5" style="10" customWidth="1"/>
    <col min="8" max="8" width="7.09765625" style="69" customWidth="1"/>
    <col min="9" max="9" width="14.59765625" style="10" customWidth="1"/>
    <col min="10" max="10" width="14.69921875" style="10" customWidth="1"/>
    <col min="11" max="11" width="9.09765625" style="141" customWidth="1"/>
    <col min="12" max="12" width="11.8984375" style="10" customWidth="1"/>
    <col min="13" max="13" width="6.59765625" style="69" customWidth="1"/>
    <col min="14" max="14" width="13.69921875" style="10" customWidth="1"/>
    <col min="15" max="15" width="13.59765625" style="10" customWidth="1"/>
    <col min="16" max="16" width="12.19921875" style="10" customWidth="1"/>
    <col min="17" max="17" width="6" style="10" customWidth="1"/>
    <col min="18" max="18" width="16.59765625" style="10" customWidth="1"/>
    <col min="19" max="19" width="7.09765625" style="69" customWidth="1"/>
    <col min="20" max="20" width="15.09765625" style="10" customWidth="1"/>
    <col min="21" max="21" width="5.5" style="10" customWidth="1"/>
    <col min="22" max="16384" width="8.69921875" style="10"/>
  </cols>
  <sheetData>
    <row r="1" spans="2:20" ht="4.95" customHeight="1" x14ac:dyDescent="0.45"/>
    <row r="2" spans="2:20" x14ac:dyDescent="0.45">
      <c r="T2" s="81" t="s">
        <v>19</v>
      </c>
    </row>
    <row r="3" spans="2:20" ht="37.950000000000003" customHeight="1" x14ac:dyDescent="0.45">
      <c r="B3" s="93" t="s">
        <v>85</v>
      </c>
      <c r="D3" s="99"/>
      <c r="E3" s="99"/>
      <c r="F3" s="99"/>
    </row>
    <row r="4" spans="2:20" ht="33.6" customHeight="1" thickBot="1" x14ac:dyDescent="0.5">
      <c r="B4" s="10" t="s">
        <v>86</v>
      </c>
    </row>
    <row r="5" spans="2:20" ht="25.2" customHeight="1" thickBot="1" x14ac:dyDescent="0.5">
      <c r="C5" s="83"/>
      <c r="E5" s="106"/>
      <c r="F5" s="420" t="s">
        <v>1</v>
      </c>
      <c r="G5" s="421"/>
      <c r="H5" s="421"/>
      <c r="I5" s="421"/>
      <c r="J5" s="422"/>
      <c r="K5" s="420" t="s">
        <v>2</v>
      </c>
      <c r="L5" s="421"/>
      <c r="M5" s="421"/>
      <c r="N5" s="421"/>
      <c r="O5" s="421"/>
      <c r="P5" s="421"/>
      <c r="Q5" s="421"/>
      <c r="R5" s="421"/>
      <c r="S5" s="421"/>
      <c r="T5" s="422"/>
    </row>
    <row r="6" spans="2:20" ht="47.4" customHeight="1" thickBot="1" x14ac:dyDescent="0.5">
      <c r="B6" s="120" t="s">
        <v>6</v>
      </c>
      <c r="C6" s="67" t="s">
        <v>5</v>
      </c>
      <c r="D6" s="6" t="s">
        <v>12</v>
      </c>
      <c r="E6" s="6"/>
      <c r="F6" s="6" t="s">
        <v>7</v>
      </c>
      <c r="G6" s="446" t="s">
        <v>32</v>
      </c>
      <c r="H6" s="447"/>
      <c r="I6" s="2" t="s">
        <v>33</v>
      </c>
      <c r="J6" s="4" t="s">
        <v>95</v>
      </c>
      <c r="K6" s="142" t="s">
        <v>7</v>
      </c>
      <c r="L6" s="446" t="s">
        <v>34</v>
      </c>
      <c r="M6" s="447"/>
      <c r="N6" s="2" t="s">
        <v>35</v>
      </c>
      <c r="O6" s="2" t="s">
        <v>3</v>
      </c>
      <c r="P6" s="444" t="s">
        <v>48</v>
      </c>
      <c r="Q6" s="445"/>
      <c r="R6" s="2" t="s">
        <v>9</v>
      </c>
      <c r="S6" s="3" t="s">
        <v>20</v>
      </c>
      <c r="T6" s="4" t="s">
        <v>4</v>
      </c>
    </row>
    <row r="7" spans="2:20" ht="19.95" customHeight="1" x14ac:dyDescent="0.45">
      <c r="B7" s="448" t="s">
        <v>10</v>
      </c>
      <c r="C7" s="84" t="s">
        <v>11</v>
      </c>
      <c r="D7" s="113" t="s">
        <v>54</v>
      </c>
      <c r="E7" s="96" t="s">
        <v>18</v>
      </c>
      <c r="F7" s="121">
        <v>5</v>
      </c>
      <c r="G7" s="451">
        <v>3000</v>
      </c>
      <c r="H7" s="452"/>
      <c r="I7" s="13"/>
      <c r="J7" s="186">
        <f>IF(G7="","",G7*0.579/1000)</f>
        <v>1.7369999999999999</v>
      </c>
      <c r="K7" s="143"/>
      <c r="L7" s="453"/>
      <c r="M7" s="454"/>
      <c r="N7" s="144"/>
      <c r="O7" s="144">
        <f>24*20*12</f>
        <v>5760</v>
      </c>
      <c r="P7" s="453">
        <f>IF(G7="","",(G7-L7))</f>
        <v>3000</v>
      </c>
      <c r="Q7" s="454"/>
      <c r="R7" s="16">
        <f>IF(P7="","",P7*0.579/1000)</f>
        <v>1.7369999999999999</v>
      </c>
      <c r="S7" s="128">
        <v>15</v>
      </c>
      <c r="T7" s="17">
        <f>IF(R7="","",R7*S7)</f>
        <v>26.055</v>
      </c>
    </row>
    <row r="8" spans="2:20" ht="19.95" customHeight="1" x14ac:dyDescent="0.45">
      <c r="B8" s="449"/>
      <c r="C8" s="85" t="s">
        <v>87</v>
      </c>
      <c r="D8" s="32" t="s">
        <v>54</v>
      </c>
      <c r="E8" s="95" t="s">
        <v>18</v>
      </c>
      <c r="F8" s="32" t="s">
        <v>88</v>
      </c>
      <c r="G8" s="455">
        <v>200000</v>
      </c>
      <c r="H8" s="456"/>
      <c r="I8" s="20"/>
      <c r="J8" s="186">
        <f>G8*0.579/1000</f>
        <v>115.79999999999998</v>
      </c>
      <c r="K8" s="143"/>
      <c r="L8" s="457">
        <v>8000</v>
      </c>
      <c r="M8" s="458"/>
      <c r="N8" s="183"/>
      <c r="O8" s="144"/>
      <c r="P8" s="457">
        <f>IF(G8="","",G8-L8)</f>
        <v>192000</v>
      </c>
      <c r="Q8" s="458"/>
      <c r="R8" s="16">
        <f t="shared" ref="R8:R9" si="0">IF(P8="","",P8*0.579/1000)</f>
        <v>111.16799999999999</v>
      </c>
      <c r="S8" s="129">
        <v>15</v>
      </c>
      <c r="T8" s="17">
        <f>IF(R8="","",R8*S8)</f>
        <v>1667.52</v>
      </c>
    </row>
    <row r="9" spans="2:20" ht="19.95" customHeight="1" thickBot="1" x14ac:dyDescent="0.5">
      <c r="B9" s="449"/>
      <c r="C9" s="86"/>
      <c r="D9" s="114"/>
      <c r="E9" s="95" t="s">
        <v>18</v>
      </c>
      <c r="F9" s="114"/>
      <c r="G9" s="459"/>
      <c r="H9" s="460"/>
      <c r="I9" s="24"/>
      <c r="J9" s="186" t="str">
        <f t="shared" ref="J9" si="1">IF(G9="","",G9*0.579/1000)</f>
        <v/>
      </c>
      <c r="K9" s="145"/>
      <c r="L9" s="461"/>
      <c r="M9" s="462"/>
      <c r="N9" s="146"/>
      <c r="O9" s="146"/>
      <c r="P9" s="461" t="str">
        <f>IF(G9="","",G9-L9)</f>
        <v/>
      </c>
      <c r="Q9" s="462"/>
      <c r="R9" s="16" t="str">
        <f t="shared" si="0"/>
        <v/>
      </c>
      <c r="S9" s="130"/>
      <c r="T9" s="17" t="str">
        <f>IF(R9="","",R9*S9)</f>
        <v/>
      </c>
    </row>
    <row r="10" spans="2:20" ht="19.95" customHeight="1" thickTop="1" thickBot="1" x14ac:dyDescent="0.5">
      <c r="B10" s="450"/>
      <c r="C10" s="71" t="s">
        <v>23</v>
      </c>
      <c r="D10" s="430"/>
      <c r="E10" s="431"/>
      <c r="F10" s="57" t="s">
        <v>18</v>
      </c>
      <c r="G10" s="402">
        <f>SUM(G7:G9)</f>
        <v>203000</v>
      </c>
      <c r="H10" s="403"/>
      <c r="I10" s="182">
        <f>SUM(I7:I9)</f>
        <v>0</v>
      </c>
      <c r="J10" s="187">
        <f>SUM(J7:J9)</f>
        <v>117.53699999999998</v>
      </c>
      <c r="K10" s="147" t="s">
        <v>18</v>
      </c>
      <c r="L10" s="393">
        <f>SUM(L7:L9)</f>
        <v>8000</v>
      </c>
      <c r="M10" s="394"/>
      <c r="N10" s="182">
        <f>SUM(N7:N9)</f>
        <v>0</v>
      </c>
      <c r="O10" s="163" t="s">
        <v>18</v>
      </c>
      <c r="P10" s="393">
        <f>SUM(P7:P9)</f>
        <v>195000</v>
      </c>
      <c r="Q10" s="394"/>
      <c r="R10" s="26">
        <f>SUM(R7:R9)</f>
        <v>112.90499999999999</v>
      </c>
      <c r="S10" s="131" t="s">
        <v>18</v>
      </c>
      <c r="T10" s="27">
        <f>SUM(T7:T9)</f>
        <v>1693.575</v>
      </c>
    </row>
    <row r="11" spans="2:20" ht="19.95" customHeight="1" thickTop="1" x14ac:dyDescent="0.45">
      <c r="B11" s="411" t="s">
        <v>17</v>
      </c>
      <c r="C11" s="87" t="s">
        <v>55</v>
      </c>
      <c r="D11" s="115" t="s">
        <v>54</v>
      </c>
      <c r="E11" s="95" t="s">
        <v>18</v>
      </c>
      <c r="F11" s="122"/>
      <c r="G11" s="416"/>
      <c r="H11" s="417"/>
      <c r="I11" s="64"/>
      <c r="J11" s="188"/>
      <c r="K11" s="143">
        <v>1</v>
      </c>
      <c r="L11" s="463">
        <v>80000</v>
      </c>
      <c r="M11" s="464"/>
      <c r="N11" s="144"/>
      <c r="O11" s="144">
        <v>5760</v>
      </c>
      <c r="P11" s="463">
        <f>IF(AND(L11="",N11=""),"",L11-N11)</f>
        <v>80000</v>
      </c>
      <c r="Q11" s="464"/>
      <c r="R11" s="16">
        <f>IF(P11="","",P11*0.579/1000)</f>
        <v>46.32</v>
      </c>
      <c r="S11" s="128">
        <v>15</v>
      </c>
      <c r="T11" s="17">
        <f t="shared" ref="T11:T13" si="2">IF(R11="","",R11*S11)</f>
        <v>694.8</v>
      </c>
    </row>
    <row r="12" spans="2:20" ht="19.95" customHeight="1" x14ac:dyDescent="0.45">
      <c r="B12" s="412"/>
      <c r="C12" s="88" t="s">
        <v>89</v>
      </c>
      <c r="D12" s="116" t="s">
        <v>26</v>
      </c>
      <c r="E12" s="95" t="s">
        <v>18</v>
      </c>
      <c r="F12" s="123"/>
      <c r="G12" s="418"/>
      <c r="H12" s="419"/>
      <c r="I12" s="30"/>
      <c r="J12" s="189"/>
      <c r="K12" s="143">
        <v>1</v>
      </c>
      <c r="L12" s="457"/>
      <c r="M12" s="458"/>
      <c r="N12" s="183">
        <v>200000</v>
      </c>
      <c r="O12" s="144">
        <v>5760</v>
      </c>
      <c r="P12" s="457">
        <f t="shared" ref="P12:P13" si="3">IF(AND(L12="",N12=""),"",L12-N12)</f>
        <v>-200000</v>
      </c>
      <c r="Q12" s="458"/>
      <c r="R12" s="16">
        <f t="shared" ref="R12:R13" si="4">IF(P12="","",P12*0.579/1000)</f>
        <v>-115.79999999999998</v>
      </c>
      <c r="S12" s="132">
        <v>15</v>
      </c>
      <c r="T12" s="17">
        <f t="shared" si="2"/>
        <v>-1736.9999999999998</v>
      </c>
    </row>
    <row r="13" spans="2:20" ht="19.95" customHeight="1" thickBot="1" x14ac:dyDescent="0.5">
      <c r="B13" s="412"/>
      <c r="C13" s="88"/>
      <c r="D13" s="117"/>
      <c r="E13" s="95" t="s">
        <v>18</v>
      </c>
      <c r="F13" s="124"/>
      <c r="G13" s="423"/>
      <c r="H13" s="424"/>
      <c r="I13" s="65"/>
      <c r="J13" s="190"/>
      <c r="K13" s="145"/>
      <c r="L13" s="461"/>
      <c r="M13" s="462"/>
      <c r="N13" s="148"/>
      <c r="O13" s="148"/>
      <c r="P13" s="461" t="str">
        <f t="shared" si="3"/>
        <v/>
      </c>
      <c r="Q13" s="462"/>
      <c r="R13" s="16" t="str">
        <f t="shared" si="4"/>
        <v/>
      </c>
      <c r="S13" s="133"/>
      <c r="T13" s="17" t="str">
        <f t="shared" si="2"/>
        <v/>
      </c>
    </row>
    <row r="14" spans="2:20" ht="19.95" customHeight="1" thickTop="1" thickBot="1" x14ac:dyDescent="0.5">
      <c r="B14" s="413"/>
      <c r="C14" s="72" t="s">
        <v>24</v>
      </c>
      <c r="D14" s="414"/>
      <c r="E14" s="415"/>
      <c r="F14" s="161" t="s">
        <v>18</v>
      </c>
      <c r="G14" s="465"/>
      <c r="H14" s="466"/>
      <c r="I14" s="58"/>
      <c r="J14" s="191"/>
      <c r="K14" s="149" t="s">
        <v>18</v>
      </c>
      <c r="L14" s="467">
        <f>SUM(L11:L13)</f>
        <v>80000</v>
      </c>
      <c r="M14" s="468"/>
      <c r="N14" s="184">
        <f>SUM(N11:N13)</f>
        <v>200000</v>
      </c>
      <c r="O14" s="164" t="s">
        <v>18</v>
      </c>
      <c r="P14" s="467">
        <f>SUM(P11:P13)</f>
        <v>-120000</v>
      </c>
      <c r="Q14" s="468"/>
      <c r="R14" s="59">
        <f>SUM(R11:R13)</f>
        <v>-69.47999999999999</v>
      </c>
      <c r="S14" s="134" t="s">
        <v>18</v>
      </c>
      <c r="T14" s="60">
        <f>SUM(T11:T13)</f>
        <v>-1042.1999999999998</v>
      </c>
    </row>
    <row r="15" spans="2:20" ht="19.95" customHeight="1" thickBot="1" x14ac:dyDescent="0.5">
      <c r="B15" s="97"/>
      <c r="C15" s="73"/>
      <c r="D15" s="425"/>
      <c r="E15" s="426"/>
      <c r="F15" s="162" t="s">
        <v>18</v>
      </c>
      <c r="G15" s="469">
        <f>G10</f>
        <v>203000</v>
      </c>
      <c r="H15" s="470"/>
      <c r="I15" s="185">
        <f>I10</f>
        <v>0</v>
      </c>
      <c r="J15" s="192">
        <f>J10-J14</f>
        <v>117.53699999999998</v>
      </c>
      <c r="K15" s="150" t="s">
        <v>18</v>
      </c>
      <c r="L15" s="471">
        <f>SUM(L14,L10)</f>
        <v>88000</v>
      </c>
      <c r="M15" s="472"/>
      <c r="N15" s="220">
        <f>SUM(N14,N10)</f>
        <v>200000</v>
      </c>
      <c r="O15" s="165" t="s">
        <v>18</v>
      </c>
      <c r="P15" s="473">
        <f>P10-P14</f>
        <v>315000</v>
      </c>
      <c r="Q15" s="474"/>
      <c r="R15" s="62">
        <f>R10-R14</f>
        <v>182.38499999999999</v>
      </c>
      <c r="S15" s="135" t="s">
        <v>18</v>
      </c>
      <c r="T15" s="63">
        <f>T10-T14</f>
        <v>2735.7749999999996</v>
      </c>
    </row>
    <row r="16" spans="2:20" ht="6.6" customHeight="1" thickBot="1" x14ac:dyDescent="0.5">
      <c r="B16" s="98"/>
      <c r="C16" s="99"/>
      <c r="D16" s="99"/>
      <c r="E16" s="99"/>
      <c r="F16" s="112"/>
      <c r="G16" s="56"/>
      <c r="H16" s="70"/>
      <c r="I16" s="56"/>
      <c r="J16" s="100"/>
      <c r="K16" s="151"/>
      <c r="L16" s="56"/>
      <c r="M16" s="101"/>
      <c r="N16" s="56"/>
      <c r="O16" s="102"/>
      <c r="P16" s="103"/>
      <c r="Q16" s="102"/>
      <c r="R16" s="104"/>
      <c r="S16" s="136"/>
      <c r="T16" s="105"/>
    </row>
    <row r="17" spans="2:21" ht="25.2" customHeight="1" thickBot="1" x14ac:dyDescent="0.5">
      <c r="B17" s="8"/>
      <c r="C17" s="83"/>
      <c r="E17" s="107"/>
      <c r="F17" s="420" t="s">
        <v>1</v>
      </c>
      <c r="G17" s="421"/>
      <c r="H17" s="421"/>
      <c r="I17" s="421"/>
      <c r="J17" s="422"/>
      <c r="K17" s="420" t="s">
        <v>2</v>
      </c>
      <c r="L17" s="421"/>
      <c r="M17" s="421"/>
      <c r="N17" s="421"/>
      <c r="O17" s="421"/>
      <c r="P17" s="421"/>
      <c r="Q17" s="421"/>
      <c r="R17" s="421"/>
      <c r="S17" s="421"/>
      <c r="T17" s="422"/>
    </row>
    <row r="18" spans="2:21" ht="55.2" customHeight="1" thickBot="1" x14ac:dyDescent="0.5">
      <c r="B18" s="119" t="s">
        <v>16</v>
      </c>
      <c r="C18" s="67" t="s">
        <v>5</v>
      </c>
      <c r="D18" s="6" t="s">
        <v>12</v>
      </c>
      <c r="E18" s="6" t="s">
        <v>8</v>
      </c>
      <c r="F18" s="6" t="s">
        <v>7</v>
      </c>
      <c r="G18" s="5" t="s">
        <v>29</v>
      </c>
      <c r="H18" s="1" t="s">
        <v>30</v>
      </c>
      <c r="I18" s="2" t="s">
        <v>14</v>
      </c>
      <c r="J18" s="4" t="s">
        <v>95</v>
      </c>
      <c r="K18" s="142" t="s">
        <v>7</v>
      </c>
      <c r="L18" s="5" t="s">
        <v>29</v>
      </c>
      <c r="M18" s="1" t="s">
        <v>30</v>
      </c>
      <c r="N18" s="2" t="s">
        <v>13</v>
      </c>
      <c r="O18" s="2" t="s">
        <v>3</v>
      </c>
      <c r="P18" s="219" t="s">
        <v>52</v>
      </c>
      <c r="Q18" s="1" t="s">
        <v>15</v>
      </c>
      <c r="R18" s="2" t="s">
        <v>9</v>
      </c>
      <c r="S18" s="3" t="s">
        <v>20</v>
      </c>
      <c r="T18" s="4" t="s">
        <v>4</v>
      </c>
    </row>
    <row r="19" spans="2:21" ht="19.95" customHeight="1" x14ac:dyDescent="0.45">
      <c r="B19" s="406" t="s">
        <v>10</v>
      </c>
      <c r="C19" s="89" t="s">
        <v>11</v>
      </c>
      <c r="D19" s="113" t="s">
        <v>54</v>
      </c>
      <c r="E19" s="108" t="s">
        <v>21</v>
      </c>
      <c r="F19" s="121">
        <v>3</v>
      </c>
      <c r="G19" s="11">
        <v>50000</v>
      </c>
      <c r="H19" s="12" t="s">
        <v>22</v>
      </c>
      <c r="I19" s="13">
        <f>G19*40.6</f>
        <v>2030000</v>
      </c>
      <c r="J19" s="14">
        <f>IF(G19="","",G19*2.23/1000)</f>
        <v>111.5</v>
      </c>
      <c r="K19" s="143">
        <v>3</v>
      </c>
      <c r="L19" s="11"/>
      <c r="M19" s="12" t="s">
        <v>22</v>
      </c>
      <c r="N19" s="13"/>
      <c r="O19" s="13">
        <f>20*24*12</f>
        <v>5760</v>
      </c>
      <c r="P19" s="15">
        <f>IF(G19="","",G19-L19)</f>
        <v>50000</v>
      </c>
      <c r="Q19" s="12" t="s">
        <v>22</v>
      </c>
      <c r="R19" s="39">
        <f>IF(P19="","",P19*2.23/1000)</f>
        <v>111.5</v>
      </c>
      <c r="S19" s="128">
        <v>15</v>
      </c>
      <c r="T19" s="17">
        <f>IF(R19="","",R19*S19)</f>
        <v>1672.5</v>
      </c>
    </row>
    <row r="20" spans="2:21" ht="19.95" customHeight="1" x14ac:dyDescent="0.45">
      <c r="B20" s="407"/>
      <c r="C20" s="85" t="s">
        <v>87</v>
      </c>
      <c r="D20" s="32"/>
      <c r="E20" s="94"/>
      <c r="F20" s="32"/>
      <c r="G20" s="18"/>
      <c r="H20" s="19"/>
      <c r="I20" s="20"/>
      <c r="J20" s="40"/>
      <c r="K20" s="153"/>
      <c r="L20" s="18"/>
      <c r="M20" s="19"/>
      <c r="N20" s="20"/>
      <c r="O20" s="20"/>
      <c r="P20" s="15"/>
      <c r="Q20" s="21"/>
      <c r="R20" s="39"/>
      <c r="S20" s="129"/>
      <c r="T20" s="17" t="str">
        <f t="shared" ref="T20:T21" si="5">IF(R20="","",R20*S20)</f>
        <v/>
      </c>
    </row>
    <row r="21" spans="2:21" ht="19.95" customHeight="1" thickBot="1" x14ac:dyDescent="0.5">
      <c r="B21" s="407"/>
      <c r="C21" s="90"/>
      <c r="D21" s="118"/>
      <c r="E21" s="109"/>
      <c r="F21" s="118"/>
      <c r="G21" s="41"/>
      <c r="H21" s="42"/>
      <c r="I21" s="43"/>
      <c r="J21" s="44"/>
      <c r="K21" s="154"/>
      <c r="L21" s="41"/>
      <c r="M21" s="42"/>
      <c r="N21" s="43"/>
      <c r="O21" s="43"/>
      <c r="P21" s="15" t="str">
        <f t="shared" ref="P21" si="6">IF(G21="","",G21-L21)</f>
        <v/>
      </c>
      <c r="Q21" s="45"/>
      <c r="R21" s="39" t="str">
        <f t="shared" ref="R21" si="7">IF(P21="","",P21*2.23/1000)</f>
        <v/>
      </c>
      <c r="S21" s="137"/>
      <c r="T21" s="17" t="str">
        <f t="shared" si="5"/>
        <v/>
      </c>
    </row>
    <row r="22" spans="2:21" ht="19.95" customHeight="1" thickTop="1" thickBot="1" x14ac:dyDescent="0.5">
      <c r="B22" s="408"/>
      <c r="C22" s="74" t="s">
        <v>66</v>
      </c>
      <c r="D22" s="409"/>
      <c r="E22" s="410"/>
      <c r="F22" s="75" t="s">
        <v>18</v>
      </c>
      <c r="G22" s="46"/>
      <c r="H22" s="47"/>
      <c r="I22" s="48">
        <f>SUM(I19:I21)</f>
        <v>2030000</v>
      </c>
      <c r="J22" s="49">
        <f>SUM(J19:J21)</f>
        <v>111.5</v>
      </c>
      <c r="K22" s="155" t="s">
        <v>18</v>
      </c>
      <c r="L22" s="221" t="s">
        <v>18</v>
      </c>
      <c r="M22" s="47"/>
      <c r="N22" s="48">
        <f>SUM(N19:N21)</f>
        <v>0</v>
      </c>
      <c r="O22" s="170" t="s">
        <v>18</v>
      </c>
      <c r="P22" s="175" t="s">
        <v>18</v>
      </c>
      <c r="Q22" s="55" t="s">
        <v>18</v>
      </c>
      <c r="R22" s="50">
        <f>SUM(R19:R21)</f>
        <v>111.5</v>
      </c>
      <c r="S22" s="138" t="s">
        <v>18</v>
      </c>
      <c r="T22" s="51">
        <f>SUM(T19:T21)</f>
        <v>1672.5</v>
      </c>
    </row>
    <row r="23" spans="2:21" ht="19.95" customHeight="1" x14ac:dyDescent="0.45">
      <c r="B23" s="411" t="s">
        <v>17</v>
      </c>
      <c r="C23" s="87" t="s">
        <v>55</v>
      </c>
      <c r="D23" s="114" t="s">
        <v>54</v>
      </c>
      <c r="E23" s="76"/>
      <c r="F23" s="125"/>
      <c r="G23" s="476"/>
      <c r="H23" s="477"/>
      <c r="I23" s="28"/>
      <c r="J23" s="29"/>
      <c r="K23" s="145">
        <v>1</v>
      </c>
      <c r="L23" s="22"/>
      <c r="M23" s="23"/>
      <c r="N23" s="24">
        <f>I19-N24</f>
        <v>780000</v>
      </c>
      <c r="O23" s="13">
        <v>5760</v>
      </c>
      <c r="P23" s="15" t="str">
        <f>IF(L23="","",L23)</f>
        <v/>
      </c>
      <c r="Q23" s="25"/>
      <c r="R23" s="39" t="str">
        <f>IF(P23="","",P23*2.23/1000)</f>
        <v/>
      </c>
      <c r="S23" s="130"/>
      <c r="T23" s="17" t="str">
        <f>IF(R23="","",R23*S23)</f>
        <v/>
      </c>
    </row>
    <row r="24" spans="2:21" ht="19.95" customHeight="1" x14ac:dyDescent="0.45">
      <c r="B24" s="412"/>
      <c r="C24" s="88" t="s">
        <v>89</v>
      </c>
      <c r="D24" s="116" t="s">
        <v>27</v>
      </c>
      <c r="E24" s="110"/>
      <c r="F24" s="126"/>
      <c r="G24" s="418"/>
      <c r="H24" s="419"/>
      <c r="I24" s="30"/>
      <c r="J24" s="31"/>
      <c r="K24" s="153">
        <v>1</v>
      </c>
      <c r="L24" s="18"/>
      <c r="M24" s="19"/>
      <c r="N24" s="20">
        <v>1250000</v>
      </c>
      <c r="O24" s="13">
        <v>5760</v>
      </c>
      <c r="P24" s="15" t="str">
        <f>IF(L24="","",L24)</f>
        <v/>
      </c>
      <c r="Q24" s="19" t="s">
        <v>22</v>
      </c>
      <c r="R24" s="39" t="str">
        <f t="shared" ref="R24:R25" si="8">IF(P24="","",P24*2.23/1000)</f>
        <v/>
      </c>
      <c r="S24" s="129">
        <v>15</v>
      </c>
      <c r="T24" s="17" t="str">
        <f t="shared" ref="T24:T25" si="9">IF(R24="","",R24*S24)</f>
        <v/>
      </c>
    </row>
    <row r="25" spans="2:21" ht="19.95" customHeight="1" thickBot="1" x14ac:dyDescent="0.5">
      <c r="B25" s="412"/>
      <c r="C25" s="92"/>
      <c r="D25" s="117"/>
      <c r="E25" s="111"/>
      <c r="F25" s="127"/>
      <c r="G25" s="423"/>
      <c r="H25" s="424"/>
      <c r="I25" s="33"/>
      <c r="J25" s="34"/>
      <c r="K25" s="156"/>
      <c r="L25" s="52"/>
      <c r="M25" s="53"/>
      <c r="N25" s="35"/>
      <c r="O25" s="35"/>
      <c r="P25" s="15" t="str">
        <f>IF(L25="","",L25)</f>
        <v/>
      </c>
      <c r="Q25" s="54"/>
      <c r="R25" s="39" t="str">
        <f t="shared" si="8"/>
        <v/>
      </c>
      <c r="S25" s="139"/>
      <c r="T25" s="17" t="str">
        <f t="shared" si="9"/>
        <v/>
      </c>
    </row>
    <row r="26" spans="2:21" ht="19.95" customHeight="1" thickTop="1" thickBot="1" x14ac:dyDescent="0.5">
      <c r="B26" s="413"/>
      <c r="C26" s="77" t="s">
        <v>65</v>
      </c>
      <c r="D26" s="414"/>
      <c r="E26" s="415"/>
      <c r="F26" s="172" t="s">
        <v>18</v>
      </c>
      <c r="G26" s="465"/>
      <c r="H26" s="466"/>
      <c r="I26" s="36"/>
      <c r="J26" s="37"/>
      <c r="K26" s="155" t="s">
        <v>18</v>
      </c>
      <c r="L26" s="46"/>
      <c r="M26" s="47"/>
      <c r="N26" s="218">
        <f>SUM(N23:N25)</f>
        <v>2030000</v>
      </c>
      <c r="O26" s="171" t="s">
        <v>18</v>
      </c>
      <c r="P26" s="138" t="s">
        <v>18</v>
      </c>
      <c r="Q26" s="55" t="s">
        <v>18</v>
      </c>
      <c r="R26" s="50">
        <f>SUM(R23:R25)</f>
        <v>0</v>
      </c>
      <c r="S26" s="138" t="s">
        <v>18</v>
      </c>
      <c r="T26" s="51">
        <f>SUM(T23:T25)</f>
        <v>0</v>
      </c>
    </row>
    <row r="27" spans="2:21" ht="19.95" customHeight="1" thickBot="1" x14ac:dyDescent="0.5">
      <c r="B27" s="222"/>
      <c r="C27" s="66"/>
      <c r="D27" s="400"/>
      <c r="E27" s="401"/>
      <c r="F27" s="6" t="s">
        <v>18</v>
      </c>
      <c r="G27" s="38" t="s">
        <v>25</v>
      </c>
      <c r="H27" s="7"/>
      <c r="I27" s="61">
        <f>I22</f>
        <v>2030000</v>
      </c>
      <c r="J27" s="330">
        <f>J22</f>
        <v>111.5</v>
      </c>
      <c r="K27" s="158" t="s">
        <v>18</v>
      </c>
      <c r="L27" s="106" t="s">
        <v>50</v>
      </c>
      <c r="M27" s="7"/>
      <c r="N27" s="176">
        <f>N26+N22</f>
        <v>2030000</v>
      </c>
      <c r="O27" s="157" t="s">
        <v>18</v>
      </c>
      <c r="P27" s="140" t="s">
        <v>18</v>
      </c>
      <c r="Q27" s="7" t="s">
        <v>18</v>
      </c>
      <c r="R27" s="331">
        <f>R22-R26</f>
        <v>111.5</v>
      </c>
      <c r="S27" s="140" t="s">
        <v>18</v>
      </c>
      <c r="T27" s="9">
        <f>T22-T26</f>
        <v>1672.5</v>
      </c>
    </row>
    <row r="28" spans="2:21" ht="19.2" customHeight="1" thickBot="1" x14ac:dyDescent="0.55000000000000004">
      <c r="B28" s="429"/>
      <c r="C28" s="478"/>
      <c r="G28" s="166"/>
      <c r="I28" s="216" t="s">
        <v>90</v>
      </c>
      <c r="J28" s="325" t="s">
        <v>100</v>
      </c>
      <c r="K28" s="80"/>
      <c r="N28" s="217" t="s">
        <v>78</v>
      </c>
      <c r="P28" s="168"/>
      <c r="R28" s="152" t="s">
        <v>91</v>
      </c>
      <c r="S28" s="169"/>
      <c r="T28" s="230" t="s">
        <v>79</v>
      </c>
    </row>
    <row r="29" spans="2:21" ht="36.6" customHeight="1" thickBot="1" x14ac:dyDescent="0.5">
      <c r="B29" s="194"/>
      <c r="C29" s="99"/>
      <c r="D29" s="399"/>
      <c r="E29" s="399"/>
      <c r="F29" s="99"/>
      <c r="G29" s="397"/>
      <c r="H29" s="491"/>
      <c r="I29" s="180">
        <f>I22</f>
        <v>2030000</v>
      </c>
      <c r="J29" s="326">
        <f>J27</f>
        <v>111.5</v>
      </c>
      <c r="K29" s="177"/>
      <c r="L29" s="178"/>
      <c r="M29" s="179"/>
      <c r="N29" s="180">
        <f>N22+N26</f>
        <v>2030000</v>
      </c>
      <c r="O29" s="181" t="s">
        <v>69</v>
      </c>
      <c r="P29" s="480"/>
      <c r="Q29" s="492"/>
      <c r="R29" s="173">
        <f>SUM(R15,R27)</f>
        <v>293.88499999999999</v>
      </c>
      <c r="S29" s="174"/>
      <c r="T29" s="173">
        <f>SUM(T15,T27)</f>
        <v>4408.2749999999996</v>
      </c>
    </row>
    <row r="30" spans="2:21" ht="19.2" customHeight="1" thickBot="1" x14ac:dyDescent="0.5">
      <c r="C30" s="83" t="s">
        <v>49</v>
      </c>
      <c r="M30" s="332"/>
      <c r="N30" s="333"/>
      <c r="O30" s="333"/>
      <c r="P30" s="333"/>
      <c r="Q30" s="333"/>
      <c r="R30" s="333"/>
      <c r="S30" s="493"/>
      <c r="T30" s="493"/>
      <c r="U30" s="343"/>
    </row>
    <row r="31" spans="2:21" ht="19.2" customHeight="1" thickBot="1" x14ac:dyDescent="0.5">
      <c r="B31" s="485"/>
      <c r="C31" s="197" t="s">
        <v>46</v>
      </c>
      <c r="D31" s="481" t="s">
        <v>42</v>
      </c>
      <c r="E31" s="482"/>
      <c r="F31" s="200"/>
      <c r="G31" s="375" t="s">
        <v>32</v>
      </c>
      <c r="H31" s="376"/>
      <c r="I31" s="198" t="s">
        <v>45</v>
      </c>
      <c r="J31" s="199" t="s">
        <v>43</v>
      </c>
      <c r="M31" s="334"/>
      <c r="N31" s="335"/>
      <c r="O31" s="335"/>
      <c r="P31" s="335"/>
      <c r="Q31" s="335"/>
      <c r="R31" s="336" t="s">
        <v>82</v>
      </c>
      <c r="S31" s="337"/>
      <c r="T31" s="337"/>
      <c r="U31" s="338"/>
    </row>
    <row r="32" spans="2:21" ht="19.2" customHeight="1" x14ac:dyDescent="0.45">
      <c r="B32" s="485"/>
      <c r="C32" s="390" t="s">
        <v>6</v>
      </c>
      <c r="D32" s="384" t="s">
        <v>56</v>
      </c>
      <c r="E32" s="385"/>
      <c r="F32" s="223"/>
      <c r="G32" s="210">
        <v>300000</v>
      </c>
      <c r="H32" s="203" t="s">
        <v>38</v>
      </c>
      <c r="I32" s="223"/>
      <c r="J32" s="207">
        <f>G32*0.579/1000</f>
        <v>173.7</v>
      </c>
      <c r="K32" s="10"/>
      <c r="M32" s="335"/>
      <c r="N32" s="335"/>
      <c r="O32" s="335"/>
      <c r="P32" s="335"/>
      <c r="Q32" s="335"/>
      <c r="R32" s="486">
        <f>R27</f>
        <v>111.5</v>
      </c>
      <c r="S32" s="335"/>
      <c r="T32" s="335"/>
      <c r="U32" s="338"/>
    </row>
    <row r="33" spans="2:21" ht="19.2" customHeight="1" x14ac:dyDescent="0.45">
      <c r="B33" s="485"/>
      <c r="C33" s="377"/>
      <c r="D33" s="388" t="s">
        <v>57</v>
      </c>
      <c r="E33" s="389"/>
      <c r="F33" s="227"/>
      <c r="G33" s="211"/>
      <c r="H33" s="228" t="s">
        <v>38</v>
      </c>
      <c r="I33" s="227"/>
      <c r="J33" s="229"/>
      <c r="K33" s="10"/>
      <c r="M33" s="335"/>
      <c r="N33" s="335"/>
      <c r="O33" s="335"/>
      <c r="P33" s="335"/>
      <c r="Q33" s="335"/>
      <c r="R33" s="487"/>
      <c r="S33" s="335"/>
      <c r="T33" s="335"/>
      <c r="U33" s="338"/>
    </row>
    <row r="34" spans="2:21" ht="19.2" customHeight="1" thickBot="1" x14ac:dyDescent="0.5">
      <c r="B34" s="485"/>
      <c r="C34" s="378"/>
      <c r="D34" s="373" t="s">
        <v>58</v>
      </c>
      <c r="E34" s="374"/>
      <c r="F34" s="224"/>
      <c r="G34" s="212">
        <f>SUM(G32:G33)</f>
        <v>300000</v>
      </c>
      <c r="H34" s="228" t="s">
        <v>38</v>
      </c>
      <c r="I34" s="224"/>
      <c r="J34" s="209">
        <f>J32</f>
        <v>173.7</v>
      </c>
      <c r="K34" s="10"/>
      <c r="M34" s="335"/>
      <c r="N34" s="335"/>
      <c r="O34" s="335"/>
      <c r="P34" s="335"/>
      <c r="Q34" s="335"/>
      <c r="R34" s="336" t="s">
        <v>92</v>
      </c>
      <c r="S34" s="335"/>
      <c r="T34" s="335"/>
      <c r="U34" s="338"/>
    </row>
    <row r="35" spans="2:21" ht="19.2" customHeight="1" x14ac:dyDescent="0.45">
      <c r="B35" s="485"/>
      <c r="C35" s="390" t="s">
        <v>41</v>
      </c>
      <c r="D35" s="384" t="s">
        <v>21</v>
      </c>
      <c r="E35" s="385"/>
      <c r="F35" s="204"/>
      <c r="G35" s="210">
        <v>50000</v>
      </c>
      <c r="H35" s="113" t="s">
        <v>22</v>
      </c>
      <c r="I35" s="210">
        <f>G35*40.6</f>
        <v>2030000</v>
      </c>
      <c r="J35" s="207">
        <f>G35*2.23/1000</f>
        <v>111.5</v>
      </c>
      <c r="K35" s="80"/>
      <c r="M35" s="334"/>
      <c r="N35" s="335"/>
      <c r="O35" s="335"/>
      <c r="P35" s="335"/>
      <c r="Q35" s="335"/>
      <c r="R35" s="488">
        <f>R32/R29</f>
        <v>0.37940010548343739</v>
      </c>
      <c r="S35" s="334"/>
      <c r="T35" s="335"/>
      <c r="U35" s="338"/>
    </row>
    <row r="36" spans="2:21" ht="19.2" customHeight="1" x14ac:dyDescent="0.45">
      <c r="B36" s="485"/>
      <c r="C36" s="377"/>
      <c r="D36" s="388"/>
      <c r="E36" s="389"/>
      <c r="F36" s="201"/>
      <c r="G36" s="211"/>
      <c r="H36" s="32" t="s">
        <v>44</v>
      </c>
      <c r="I36" s="211">
        <f>G36*39.1</f>
        <v>0</v>
      </c>
      <c r="J36" s="208">
        <f>G36*2.71/1000</f>
        <v>0</v>
      </c>
      <c r="K36" s="80"/>
      <c r="M36" s="334"/>
      <c r="N36" s="335"/>
      <c r="O36" s="335"/>
      <c r="P36" s="335"/>
      <c r="Q36" s="335"/>
      <c r="R36" s="488"/>
      <c r="S36" s="334"/>
      <c r="T36" s="335"/>
      <c r="U36" s="338"/>
    </row>
    <row r="37" spans="2:21" ht="19.2" customHeight="1" thickBot="1" x14ac:dyDescent="0.5">
      <c r="B37" s="485"/>
      <c r="C37" s="378"/>
      <c r="D37" s="373"/>
      <c r="E37" s="374"/>
      <c r="F37" s="206"/>
      <c r="G37" s="212"/>
      <c r="H37" s="205" t="s">
        <v>44</v>
      </c>
      <c r="I37" s="212">
        <f>G37*36.7</f>
        <v>0</v>
      </c>
      <c r="J37" s="209">
        <f>G37*2.49/1000</f>
        <v>0</v>
      </c>
      <c r="K37" s="80"/>
      <c r="M37" s="334"/>
      <c r="N37" s="335"/>
      <c r="O37" s="335"/>
      <c r="P37" s="335"/>
      <c r="Q37" s="339"/>
      <c r="R37" s="336"/>
      <c r="S37" s="334"/>
      <c r="T37" s="335"/>
      <c r="U37" s="338"/>
    </row>
    <row r="38" spans="2:21" ht="19.2" customHeight="1" thickBot="1" x14ac:dyDescent="0.5">
      <c r="B38" s="213"/>
      <c r="C38" s="69"/>
      <c r="D38" s="10"/>
      <c r="G38" s="79"/>
      <c r="I38" s="215" t="s">
        <v>80</v>
      </c>
      <c r="J38" s="254" t="s">
        <v>81</v>
      </c>
      <c r="K38" s="251"/>
      <c r="M38" s="334"/>
      <c r="N38" s="336" t="s">
        <v>93</v>
      </c>
      <c r="O38" s="335"/>
      <c r="P38" s="335"/>
      <c r="Q38" s="339"/>
      <c r="R38" s="336" t="s">
        <v>76</v>
      </c>
      <c r="S38" s="334"/>
      <c r="T38" s="335"/>
      <c r="U38" s="338"/>
    </row>
    <row r="39" spans="2:21" ht="34.200000000000003" customHeight="1" thickBot="1" x14ac:dyDescent="0.5">
      <c r="B39" s="196"/>
      <c r="I39" s="225">
        <f>SUM(I35:I37)</f>
        <v>2030000</v>
      </c>
      <c r="J39" s="226">
        <f>SUM(J34:J37)</f>
        <v>285.2</v>
      </c>
      <c r="K39" s="80"/>
      <c r="M39" s="334"/>
      <c r="N39" s="340">
        <f>R32/J29</f>
        <v>1</v>
      </c>
      <c r="O39" s="335"/>
      <c r="P39" s="339"/>
      <c r="Q39" s="339"/>
      <c r="R39" s="340">
        <f>R29/J39</f>
        <v>1.030452314165498</v>
      </c>
      <c r="S39" s="334"/>
      <c r="T39" s="335"/>
      <c r="U39" s="338"/>
    </row>
    <row r="40" spans="2:21" ht="17.399999999999999" customHeight="1" x14ac:dyDescent="0.5">
      <c r="B40" s="10" t="s">
        <v>53</v>
      </c>
      <c r="J40" s="78"/>
      <c r="K40" s="159"/>
      <c r="M40" s="334"/>
      <c r="N40" s="335"/>
      <c r="O40" s="335"/>
      <c r="P40" s="335"/>
      <c r="Q40" s="335"/>
      <c r="R40" s="335"/>
      <c r="S40" s="334"/>
      <c r="T40" s="335"/>
      <c r="U40" s="338"/>
    </row>
    <row r="41" spans="2:21" ht="17.399999999999999" customHeight="1" x14ac:dyDescent="0.45">
      <c r="C41" s="82" t="s">
        <v>94</v>
      </c>
      <c r="L41" s="68"/>
      <c r="M41" s="341"/>
      <c r="N41" s="342"/>
      <c r="O41" s="342"/>
      <c r="P41" s="335"/>
      <c r="Q41" s="342"/>
      <c r="R41" s="342"/>
      <c r="S41" s="489"/>
      <c r="T41" s="489"/>
      <c r="U41" s="338"/>
    </row>
    <row r="42" spans="2:21" ht="19.2" customHeight="1" x14ac:dyDescent="0.45">
      <c r="C42" s="82" t="s">
        <v>40</v>
      </c>
      <c r="L42" s="22"/>
      <c r="M42" s="345"/>
      <c r="N42" s="346"/>
      <c r="O42" s="346"/>
      <c r="P42" s="347"/>
      <c r="Q42" s="348"/>
      <c r="R42" s="349"/>
      <c r="S42" s="490"/>
      <c r="T42" s="490"/>
      <c r="U42" s="338"/>
    </row>
    <row r="43" spans="2:21" ht="19.2" customHeight="1" x14ac:dyDescent="0.45">
      <c r="C43" s="82" t="s">
        <v>101</v>
      </c>
      <c r="J43" s="68"/>
      <c r="K43" s="160"/>
      <c r="L43" s="22"/>
      <c r="M43" s="350"/>
      <c r="N43" s="351"/>
      <c r="O43" s="352"/>
      <c r="P43" s="353"/>
      <c r="Q43" s="354"/>
      <c r="R43" s="355"/>
      <c r="S43" s="484"/>
      <c r="T43" s="484"/>
      <c r="U43" s="343"/>
    </row>
    <row r="44" spans="2:21" ht="19.2" customHeight="1" x14ac:dyDescent="0.45">
      <c r="C44" s="82" t="s">
        <v>96</v>
      </c>
      <c r="M44" s="344"/>
      <c r="N44" s="343"/>
      <c r="O44" s="343"/>
      <c r="P44" s="343"/>
      <c r="Q44" s="343"/>
      <c r="R44" s="343"/>
      <c r="S44" s="344"/>
      <c r="T44" s="343"/>
      <c r="U44" s="343"/>
    </row>
    <row r="45" spans="2:21" ht="19.2" customHeight="1" x14ac:dyDescent="0.45">
      <c r="C45" s="82" t="s">
        <v>104</v>
      </c>
    </row>
    <row r="46" spans="2:21" ht="19.2" customHeight="1" x14ac:dyDescent="0.45">
      <c r="C46" s="82" t="s">
        <v>31</v>
      </c>
    </row>
    <row r="47" spans="2:21" ht="19.2" customHeight="1" x14ac:dyDescent="0.45">
      <c r="C47" s="82" t="s">
        <v>106</v>
      </c>
    </row>
    <row r="48" spans="2:21" ht="19.2" customHeight="1" x14ac:dyDescent="0.45">
      <c r="C48" s="82" t="s">
        <v>28</v>
      </c>
    </row>
    <row r="49" spans="3:3" ht="19.2" customHeight="1" x14ac:dyDescent="0.45">
      <c r="C49" s="82" t="s">
        <v>37</v>
      </c>
    </row>
    <row r="50" spans="3:3" ht="19.2" customHeight="1" x14ac:dyDescent="0.45">
      <c r="C50" s="82" t="s">
        <v>39</v>
      </c>
    </row>
    <row r="51" spans="3:3" ht="19.2" customHeight="1" x14ac:dyDescent="0.45">
      <c r="C51" s="82" t="s">
        <v>59</v>
      </c>
    </row>
  </sheetData>
  <mergeCells count="69">
    <mergeCell ref="B7:B10"/>
    <mergeCell ref="G7:H7"/>
    <mergeCell ref="L7:M7"/>
    <mergeCell ref="P7:Q7"/>
    <mergeCell ref="G8:H8"/>
    <mergeCell ref="D10:E10"/>
    <mergeCell ref="G10:H10"/>
    <mergeCell ref="L10:M10"/>
    <mergeCell ref="P10:Q10"/>
    <mergeCell ref="L8:M8"/>
    <mergeCell ref="P8:Q8"/>
    <mergeCell ref="G9:H9"/>
    <mergeCell ref="L9:M9"/>
    <mergeCell ref="P9:Q9"/>
    <mergeCell ref="L14:M14"/>
    <mergeCell ref="P14:Q14"/>
    <mergeCell ref="F5:J5"/>
    <mergeCell ref="K5:T5"/>
    <mergeCell ref="G6:H6"/>
    <mergeCell ref="L6:M6"/>
    <mergeCell ref="P6:Q6"/>
    <mergeCell ref="S30:T30"/>
    <mergeCell ref="F17:J17"/>
    <mergeCell ref="K17:T17"/>
    <mergeCell ref="D27:E27"/>
    <mergeCell ref="B11:B14"/>
    <mergeCell ref="G11:H11"/>
    <mergeCell ref="L11:M11"/>
    <mergeCell ref="P11:Q11"/>
    <mergeCell ref="G12:H12"/>
    <mergeCell ref="L12:M12"/>
    <mergeCell ref="P12:Q12"/>
    <mergeCell ref="G13:H13"/>
    <mergeCell ref="L13:M13"/>
    <mergeCell ref="P13:Q13"/>
    <mergeCell ref="D14:E14"/>
    <mergeCell ref="G14:H14"/>
    <mergeCell ref="B28:C28"/>
    <mergeCell ref="D29:E29"/>
    <mergeCell ref="G29:H29"/>
    <mergeCell ref="P29:Q29"/>
    <mergeCell ref="D15:E15"/>
    <mergeCell ref="G15:H15"/>
    <mergeCell ref="L15:M15"/>
    <mergeCell ref="P15:Q15"/>
    <mergeCell ref="B19:B22"/>
    <mergeCell ref="D22:E22"/>
    <mergeCell ref="B23:B26"/>
    <mergeCell ref="G23:H23"/>
    <mergeCell ref="G24:H24"/>
    <mergeCell ref="G25:H25"/>
    <mergeCell ref="D26:E26"/>
    <mergeCell ref="G26:H26"/>
    <mergeCell ref="S43:T43"/>
    <mergeCell ref="B31:B37"/>
    <mergeCell ref="D31:E31"/>
    <mergeCell ref="G31:H31"/>
    <mergeCell ref="C32:C34"/>
    <mergeCell ref="D32:E32"/>
    <mergeCell ref="R32:R33"/>
    <mergeCell ref="D33:E33"/>
    <mergeCell ref="D34:E34"/>
    <mergeCell ref="C35:C37"/>
    <mergeCell ref="D35:E35"/>
    <mergeCell ref="R35:R36"/>
    <mergeCell ref="D36:E36"/>
    <mergeCell ref="D37:E37"/>
    <mergeCell ref="S41:T41"/>
    <mergeCell ref="S42:T42"/>
  </mergeCells>
  <phoneticPr fontId="2"/>
  <pageMargins left="0.7" right="0.7" top="0.2" bottom="0.21" header="0.3" footer="0.3"/>
  <pageSetup paperSize="9" scale="49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1</vt:i4>
      </vt:variant>
    </vt:vector>
  </HeadingPairs>
  <TitlesOfParts>
    <vt:vector size="8" baseType="lpstr">
      <vt:lpstr>B-8集計表</vt:lpstr>
      <vt:lpstr>施設1</vt:lpstr>
      <vt:lpstr>施設2</vt:lpstr>
      <vt:lpstr>施設3</vt:lpstr>
      <vt:lpstr>施設4</vt:lpstr>
      <vt:lpstr>施設5</vt:lpstr>
      <vt:lpstr>記入例（施設）</vt:lpstr>
      <vt:lpstr>'B-8集計表'!Print_Area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2023-04-04T01:10:12Z</cp:lastPrinted>
  <dcterms:created xsi:type="dcterms:W3CDTF">2021-10-15T04:29:21Z</dcterms:created>
  <dcterms:modified xsi:type="dcterms:W3CDTF">2023-06-28T02:45:17Z</dcterms:modified>
</cp:coreProperties>
</file>