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S:\03 業務部\★再エネ主力化\500新手法（R4補正）\04_再エネ熱\03公募・周知（再エネ熱）\"/>
    </mc:Choice>
  </mc:AlternateContent>
  <xr:revisionPtr revIDLastSave="0" documentId="13_ncr:1_{44B1D775-73A2-45D9-90E9-5457DEEC5B68}" xr6:coauthVersionLast="47" xr6:coauthVersionMax="47" xr10:uidLastSave="{00000000-0000-0000-0000-000000000000}"/>
  <bookViews>
    <workbookView xWindow="1680" yWindow="216" windowWidth="21468" windowHeight="12036" xr2:uid="{3A3F28FF-2BE2-4793-B14E-B0CA674C9ED5}"/>
  </bookViews>
  <sheets>
    <sheet name="B-8" sheetId="2" r:id="rId1"/>
    <sheet name="記入例" sheetId="7" r:id="rId2"/>
  </sheets>
  <definedNames>
    <definedName name="_xlnm.Print_Area" localSheetId="0">'B-8'!$A$2:$U$41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34" i="2" l="1"/>
  <c r="G34" i="7"/>
  <c r="J32" i="2"/>
  <c r="J34" i="2" s="1"/>
  <c r="J39" i="7"/>
  <c r="J34" i="7"/>
  <c r="P11" i="7"/>
  <c r="I39" i="2" l="1"/>
  <c r="J37" i="7"/>
  <c r="I37" i="7"/>
  <c r="J36" i="7"/>
  <c r="I36" i="7"/>
  <c r="J35" i="7"/>
  <c r="I35" i="7"/>
  <c r="I39" i="7" s="1"/>
  <c r="J32" i="7"/>
  <c r="J39" i="2" l="1"/>
  <c r="R39" i="2" s="1"/>
  <c r="O7" i="7" l="1"/>
  <c r="O19" i="7"/>
  <c r="N26" i="2"/>
  <c r="P25" i="2"/>
  <c r="R25" i="2" s="1"/>
  <c r="T25" i="2" s="1"/>
  <c r="P24" i="2"/>
  <c r="R24" i="2" s="1"/>
  <c r="T24" i="2" s="1"/>
  <c r="P23" i="2"/>
  <c r="R23" i="2" s="1"/>
  <c r="P21" i="2"/>
  <c r="R21" i="2" s="1"/>
  <c r="T21" i="2" s="1"/>
  <c r="P20" i="2"/>
  <c r="R20" i="2" s="1"/>
  <c r="T20" i="2" s="1"/>
  <c r="J19" i="2"/>
  <c r="J22" i="2" s="1"/>
  <c r="J27" i="2" s="1"/>
  <c r="I19" i="2"/>
  <c r="I22" i="2" s="1"/>
  <c r="I27" i="2" s="1"/>
  <c r="N14" i="2"/>
  <c r="L14" i="2"/>
  <c r="R13" i="2"/>
  <c r="T13" i="2" s="1"/>
  <c r="R12" i="2"/>
  <c r="T12" i="2" s="1"/>
  <c r="R11" i="2"/>
  <c r="N10" i="2"/>
  <c r="I10" i="2"/>
  <c r="I15" i="2" s="1"/>
  <c r="G10" i="2"/>
  <c r="G15" i="2" s="1"/>
  <c r="P9" i="2"/>
  <c r="R9" i="2" s="1"/>
  <c r="T9" i="2" s="1"/>
  <c r="J9" i="2"/>
  <c r="L10" i="2"/>
  <c r="J8" i="2"/>
  <c r="P7" i="2"/>
  <c r="R7" i="2" s="1"/>
  <c r="J7" i="2"/>
  <c r="J8" i="7"/>
  <c r="J9" i="7"/>
  <c r="J7" i="7"/>
  <c r="L15" i="2" l="1"/>
  <c r="N15" i="2"/>
  <c r="J10" i="2"/>
  <c r="J15" i="2" s="1"/>
  <c r="I29" i="2"/>
  <c r="R14" i="2"/>
  <c r="T11" i="2"/>
  <c r="T14" i="2" s="1"/>
  <c r="T23" i="2"/>
  <c r="T26" i="2" s="1"/>
  <c r="R26" i="2"/>
  <c r="T7" i="2"/>
  <c r="P8" i="2"/>
  <c r="P14" i="2"/>
  <c r="L8" i="7"/>
  <c r="P25" i="7"/>
  <c r="P23" i="7"/>
  <c r="P24" i="7"/>
  <c r="I19" i="7"/>
  <c r="N19" i="7" s="1"/>
  <c r="L19" i="7" s="1"/>
  <c r="P15" i="2" l="1"/>
  <c r="P10" i="2"/>
  <c r="R8" i="2"/>
  <c r="N22" i="2"/>
  <c r="N27" i="2" s="1"/>
  <c r="P19" i="2"/>
  <c r="R19" i="2" s="1"/>
  <c r="N26" i="7"/>
  <c r="R25" i="7"/>
  <c r="T25" i="7" s="1"/>
  <c r="R24" i="7"/>
  <c r="T24" i="7" s="1"/>
  <c r="R23" i="7"/>
  <c r="T23" i="7" s="1"/>
  <c r="N22" i="7"/>
  <c r="I22" i="7"/>
  <c r="I27" i="7" s="1"/>
  <c r="P21" i="7"/>
  <c r="R21" i="7" s="1"/>
  <c r="T21" i="7" s="1"/>
  <c r="P20" i="7"/>
  <c r="R20" i="7" s="1"/>
  <c r="T20" i="7" s="1"/>
  <c r="P19" i="7"/>
  <c r="R19" i="7" s="1"/>
  <c r="J19" i="7"/>
  <c r="J22" i="7" s="1"/>
  <c r="J27" i="7" s="1"/>
  <c r="N14" i="7"/>
  <c r="L14" i="7"/>
  <c r="R11" i="7"/>
  <c r="N10" i="7"/>
  <c r="L10" i="7"/>
  <c r="I10" i="7"/>
  <c r="I15" i="7" s="1"/>
  <c r="G10" i="7"/>
  <c r="G15" i="7" s="1"/>
  <c r="P9" i="7"/>
  <c r="R9" i="7" s="1"/>
  <c r="T9" i="7" s="1"/>
  <c r="P8" i="7"/>
  <c r="P7" i="7"/>
  <c r="R7" i="7" s="1"/>
  <c r="L15" i="7" l="1"/>
  <c r="N15" i="7"/>
  <c r="R12" i="7"/>
  <c r="T12" i="7" s="1"/>
  <c r="I29" i="7"/>
  <c r="R13" i="7"/>
  <c r="T13" i="7" s="1"/>
  <c r="N29" i="2"/>
  <c r="T8" i="2"/>
  <c r="T10" i="2" s="1"/>
  <c r="T15" i="2" s="1"/>
  <c r="R10" i="2"/>
  <c r="R15" i="2" s="1"/>
  <c r="T19" i="2"/>
  <c r="T22" i="2" s="1"/>
  <c r="T27" i="2" s="1"/>
  <c r="R22" i="2"/>
  <c r="R27" i="2" s="1"/>
  <c r="R8" i="7"/>
  <c r="T8" i="7" s="1"/>
  <c r="J10" i="7"/>
  <c r="J15" i="7" s="1"/>
  <c r="P10" i="7"/>
  <c r="T11" i="7"/>
  <c r="N27" i="7"/>
  <c r="N29" i="7"/>
  <c r="T26" i="7"/>
  <c r="T19" i="7"/>
  <c r="T22" i="7" s="1"/>
  <c r="R22" i="7"/>
  <c r="R26" i="7"/>
  <c r="P14" i="7"/>
  <c r="P15" i="7" s="1"/>
  <c r="R14" i="7" l="1"/>
  <c r="T14" i="7"/>
  <c r="R29" i="2"/>
  <c r="T29" i="2"/>
  <c r="T7" i="7"/>
  <c r="T10" i="7" s="1"/>
  <c r="R10" i="7"/>
  <c r="R27" i="7"/>
  <c r="T27" i="7"/>
  <c r="T15" i="7" l="1"/>
  <c r="R15" i="7"/>
  <c r="R29" i="7" s="1"/>
  <c r="T29" i="7"/>
</calcChain>
</file>

<file path=xl/sharedStrings.xml><?xml version="1.0" encoding="utf-8"?>
<sst xmlns="http://schemas.openxmlformats.org/spreadsheetml/2006/main" count="257" uniqueCount="87">
  <si>
    <t>CO2発生量（ｔ）</t>
    <rPh sb="3" eb="5">
      <t>ハッセイ</t>
    </rPh>
    <rPh sb="5" eb="6">
      <t>リョウ</t>
    </rPh>
    <phoneticPr fontId="2"/>
  </si>
  <si>
    <t>現状</t>
    <rPh sb="0" eb="2">
      <t>ゲンジョウ</t>
    </rPh>
    <phoneticPr fontId="2"/>
  </si>
  <si>
    <t>導入後</t>
    <rPh sb="0" eb="3">
      <t>ドウニュウゴ</t>
    </rPh>
    <phoneticPr fontId="2"/>
  </si>
  <si>
    <t>年間稼働時間
(h)</t>
    <rPh sb="0" eb="6">
      <t>ネンカンカドウジカン</t>
    </rPh>
    <phoneticPr fontId="2"/>
  </si>
  <si>
    <t>法定耐用年数でのCO2削減量ｔ</t>
    <rPh sb="0" eb="2">
      <t>ホウテイ</t>
    </rPh>
    <rPh sb="2" eb="4">
      <t>タイヨウ</t>
    </rPh>
    <rPh sb="4" eb="6">
      <t>ネンスウ</t>
    </rPh>
    <rPh sb="11" eb="13">
      <t>サクゲン</t>
    </rPh>
    <rPh sb="13" eb="14">
      <t>リョウ</t>
    </rPh>
    <phoneticPr fontId="2"/>
  </si>
  <si>
    <t>機器名称</t>
    <rPh sb="0" eb="4">
      <t>キキメイショウ</t>
    </rPh>
    <phoneticPr fontId="2"/>
  </si>
  <si>
    <t>電力</t>
    <rPh sb="0" eb="2">
      <t>デンリョク</t>
    </rPh>
    <phoneticPr fontId="2"/>
  </si>
  <si>
    <t>台数</t>
    <rPh sb="0" eb="2">
      <t>ダイスウ</t>
    </rPh>
    <phoneticPr fontId="2"/>
  </si>
  <si>
    <t>燃料種</t>
    <rPh sb="0" eb="2">
      <t>ネンリョウ</t>
    </rPh>
    <rPh sb="2" eb="3">
      <t>シュ</t>
    </rPh>
    <phoneticPr fontId="2"/>
  </si>
  <si>
    <t>年間CO2削減量（ｔ-CO2）</t>
    <rPh sb="0" eb="2">
      <t>ネンカン</t>
    </rPh>
    <rPh sb="5" eb="8">
      <t>サクゲンリョウ</t>
    </rPh>
    <phoneticPr fontId="2"/>
  </si>
  <si>
    <t>既存設備</t>
    <rPh sb="0" eb="2">
      <t>キゾン</t>
    </rPh>
    <rPh sb="2" eb="4">
      <t>セツビ</t>
    </rPh>
    <phoneticPr fontId="2"/>
  </si>
  <si>
    <t>ボイラー</t>
    <phoneticPr fontId="2"/>
  </si>
  <si>
    <t>用途</t>
    <rPh sb="0" eb="2">
      <t>ヨウト</t>
    </rPh>
    <phoneticPr fontId="2"/>
  </si>
  <si>
    <t>発熱量
(MJ)</t>
    <rPh sb="0" eb="2">
      <t>ハツネツ</t>
    </rPh>
    <rPh sb="2" eb="3">
      <t>リョウ</t>
    </rPh>
    <phoneticPr fontId="2"/>
  </si>
  <si>
    <t>発熱量
（MJ）</t>
    <rPh sb="0" eb="2">
      <t>ハツネツ</t>
    </rPh>
    <rPh sb="2" eb="3">
      <t>リョウ</t>
    </rPh>
    <phoneticPr fontId="2"/>
  </si>
  <si>
    <t>単位
/年</t>
    <rPh sb="0" eb="2">
      <t>タンイ</t>
    </rPh>
    <rPh sb="3" eb="5">
      <t>･ネン</t>
    </rPh>
    <phoneticPr fontId="2"/>
  </si>
  <si>
    <t>熱</t>
    <rPh sb="0" eb="1">
      <t>ネツ</t>
    </rPh>
    <phoneticPr fontId="2"/>
  </si>
  <si>
    <t>新規
導入設備</t>
    <rPh sb="0" eb="2">
      <t>シンキ</t>
    </rPh>
    <rPh sb="3" eb="5">
      <t>ドウニュウ</t>
    </rPh>
    <rPh sb="5" eb="7">
      <t>セツビ</t>
    </rPh>
    <phoneticPr fontId="2"/>
  </si>
  <si>
    <t>ー</t>
    <phoneticPr fontId="2"/>
  </si>
  <si>
    <t>算出に使用している係数を記載してください</t>
    <phoneticPr fontId="2"/>
  </si>
  <si>
    <t>耐用
年数</t>
    <rPh sb="0" eb="2">
      <t>タイヨウ</t>
    </rPh>
    <rPh sb="3" eb="5">
      <t>ネンスウ</t>
    </rPh>
    <phoneticPr fontId="2"/>
  </si>
  <si>
    <t>蒸気</t>
    <rPh sb="0" eb="2">
      <t>ジョウキ</t>
    </rPh>
    <phoneticPr fontId="2"/>
  </si>
  <si>
    <t>廃熱回収</t>
    <rPh sb="0" eb="4">
      <t>ハイネツカイシュウ</t>
    </rPh>
    <phoneticPr fontId="2"/>
  </si>
  <si>
    <t>都市ガス</t>
    <rPh sb="0" eb="2">
      <t>トシ</t>
    </rPh>
    <phoneticPr fontId="2"/>
  </si>
  <si>
    <t>m3N</t>
    <phoneticPr fontId="2"/>
  </si>
  <si>
    <t>計 (A）</t>
    <rPh sb="0" eb="1">
      <t>ケイ</t>
    </rPh>
    <phoneticPr fontId="2"/>
  </si>
  <si>
    <t>計(B)</t>
    <rPh sb="0" eb="1">
      <t>ケイ</t>
    </rPh>
    <phoneticPr fontId="2"/>
  </si>
  <si>
    <t>計（Ｅ）</t>
    <rPh sb="0" eb="1">
      <t>ケイ</t>
    </rPh>
    <phoneticPr fontId="2"/>
  </si>
  <si>
    <t>計 (D)</t>
    <rPh sb="0" eb="1">
      <t>ケイ</t>
    </rPh>
    <phoneticPr fontId="2"/>
  </si>
  <si>
    <t>導入前後発熱量</t>
    <rPh sb="0" eb="4">
      <t>ドウニュウゼンゴ</t>
    </rPh>
    <rPh sb="4" eb="7">
      <t>ハツネツリョウ</t>
    </rPh>
    <phoneticPr fontId="2"/>
  </si>
  <si>
    <t>発電</t>
    <rPh sb="0" eb="2">
      <t>ハツデン</t>
    </rPh>
    <phoneticPr fontId="2"/>
  </si>
  <si>
    <t>電力使用設備</t>
    <rPh sb="0" eb="6">
      <t>デンリョクシヨウセツビ</t>
    </rPh>
    <phoneticPr fontId="2"/>
  </si>
  <si>
    <t>ヒートポンプ</t>
    <phoneticPr fontId="2"/>
  </si>
  <si>
    <t>ガスコージェネ</t>
    <phoneticPr fontId="2"/>
  </si>
  <si>
    <t>多数</t>
    <rPh sb="0" eb="2">
      <t>タスウ</t>
    </rPh>
    <phoneticPr fontId="2"/>
  </si>
  <si>
    <t>生産設備</t>
    <rPh sb="0" eb="4">
      <t>セイサンセツビ</t>
    </rPh>
    <phoneticPr fontId="2"/>
  </si>
  <si>
    <t>温水供給</t>
    <rPh sb="0" eb="4">
      <t>オンスイキョウキュウ</t>
    </rPh>
    <phoneticPr fontId="2"/>
  </si>
  <si>
    <t>　　ボイラーの場合、日貫協発2006003号「ボイラー性能表示基準値」を使用してもよい。</t>
    <rPh sb="7" eb="9">
      <t>バアイ</t>
    </rPh>
    <rPh sb="10" eb="11">
      <t>ヒ</t>
    </rPh>
    <rPh sb="11" eb="12">
      <t>ヌキ</t>
    </rPh>
    <rPh sb="12" eb="13">
      <t>キョウ</t>
    </rPh>
    <rPh sb="13" eb="14">
      <t>ハツ</t>
    </rPh>
    <rPh sb="21" eb="22">
      <t>ゴウ</t>
    </rPh>
    <rPh sb="27" eb="29">
      <t>セイノウ</t>
    </rPh>
    <rPh sb="29" eb="31">
      <t>ヒョウジ</t>
    </rPh>
    <rPh sb="31" eb="33">
      <t>キジュン</t>
    </rPh>
    <rPh sb="33" eb="34">
      <t>チ</t>
    </rPh>
    <rPh sb="36" eb="38">
      <t>シヨウ</t>
    </rPh>
    <phoneticPr fontId="2"/>
  </si>
  <si>
    <t>年間
燃料使用量</t>
    <rPh sb="0" eb="2">
      <t>ネンカン</t>
    </rPh>
    <rPh sb="3" eb="5">
      <t>ネンリョウ</t>
    </rPh>
    <rPh sb="5" eb="8">
      <t>シヨウリョウ</t>
    </rPh>
    <phoneticPr fontId="2"/>
  </si>
  <si>
    <t>単位</t>
    <rPh sb="0" eb="2">
      <t>タンイ</t>
    </rPh>
    <phoneticPr fontId="2"/>
  </si>
  <si>
    <t>※5　年間稼働時間を入力する（稼働率の目安となる）</t>
    <rPh sb="3" eb="9">
      <t>ネンカンカドウジカン</t>
    </rPh>
    <rPh sb="10" eb="12">
      <t>ニュウリョク</t>
    </rPh>
    <rPh sb="15" eb="18">
      <t>カドウリツ</t>
    </rPh>
    <rPh sb="19" eb="21">
      <t>メヤス</t>
    </rPh>
    <phoneticPr fontId="2"/>
  </si>
  <si>
    <t>年間使用量
（kWh/年）</t>
    <rPh sb="0" eb="2">
      <t>ネンカン</t>
    </rPh>
    <rPh sb="2" eb="5">
      <t>シヨウリョウ</t>
    </rPh>
    <rPh sb="11" eb="12">
      <t>ネン</t>
    </rPh>
    <phoneticPr fontId="2"/>
  </si>
  <si>
    <t>発電量
(kWh）</t>
    <rPh sb="0" eb="3">
      <t>ハツデンリョウ</t>
    </rPh>
    <phoneticPr fontId="2"/>
  </si>
  <si>
    <t>年間使用量
(kＷh/年）</t>
    <rPh sb="0" eb="2">
      <t>ネンカン</t>
    </rPh>
    <rPh sb="2" eb="5">
      <t>シヨウリョウ</t>
    </rPh>
    <rPh sb="11" eb="12">
      <t>ネン</t>
    </rPh>
    <phoneticPr fontId="2"/>
  </si>
  <si>
    <t>発電量
（kWh)</t>
    <rPh sb="0" eb="3">
      <t>ハツデンリョウ</t>
    </rPh>
    <phoneticPr fontId="2"/>
  </si>
  <si>
    <t>※記入方法については、記入例を参照の事。</t>
    <rPh sb="1" eb="3">
      <t>キニュウ</t>
    </rPh>
    <rPh sb="3" eb="5">
      <t>ホウホウ</t>
    </rPh>
    <rPh sb="11" eb="14">
      <t>キニュウレイ</t>
    </rPh>
    <rPh sb="15" eb="17">
      <t>サンショウ</t>
    </rPh>
    <rPh sb="18" eb="19">
      <t>コト</t>
    </rPh>
    <phoneticPr fontId="2"/>
  </si>
  <si>
    <t>※7　廃熱回収設備の導入により、ボイラー等の燃料削減を行う場合、既存設備の発熱量－回収設備の発熱量によりボイラーの燃料削減分を算出する</t>
    <rPh sb="3" eb="9">
      <t>ハイネツカイシュウセツビ</t>
    </rPh>
    <rPh sb="10" eb="12">
      <t>ドウニュウ</t>
    </rPh>
    <rPh sb="20" eb="21">
      <t>トウ</t>
    </rPh>
    <rPh sb="22" eb="26">
      <t>ネンリョウサクゲン</t>
    </rPh>
    <rPh sb="27" eb="28">
      <t>オコナ</t>
    </rPh>
    <rPh sb="29" eb="31">
      <t>バアイ</t>
    </rPh>
    <rPh sb="32" eb="34">
      <t>キソン</t>
    </rPh>
    <rPh sb="34" eb="36">
      <t>セツビ</t>
    </rPh>
    <rPh sb="37" eb="40">
      <t>ハツネツリョウ</t>
    </rPh>
    <rPh sb="41" eb="45">
      <t>カイシュウセツビ</t>
    </rPh>
    <rPh sb="46" eb="49">
      <t>ハツネツリョウ</t>
    </rPh>
    <rPh sb="57" eb="62">
      <t>ネンリョウサクゲンブン</t>
    </rPh>
    <rPh sb="63" eb="65">
      <t>サンシュツ</t>
    </rPh>
    <phoneticPr fontId="2"/>
  </si>
  <si>
    <t>※4　発電設備、省エネになる設備を新規導入する場合、省エネ分、発電分を既存設備使用量より差引きする。</t>
    <rPh sb="3" eb="7">
      <t>ハツデンセツビ</t>
    </rPh>
    <rPh sb="8" eb="9">
      <t>ショウ</t>
    </rPh>
    <rPh sb="14" eb="16">
      <t>セツビ</t>
    </rPh>
    <rPh sb="17" eb="21">
      <t>シンキドウニュウ</t>
    </rPh>
    <rPh sb="23" eb="25">
      <t>バアイ</t>
    </rPh>
    <rPh sb="26" eb="27">
      <t>ショウ</t>
    </rPh>
    <rPh sb="29" eb="30">
      <t>ブン</t>
    </rPh>
    <rPh sb="31" eb="34">
      <t>ハツデンブン</t>
    </rPh>
    <rPh sb="35" eb="39">
      <t>キゾンセツビ</t>
    </rPh>
    <rPh sb="39" eb="42">
      <t>シヨウリョウ</t>
    </rPh>
    <rPh sb="44" eb="46">
      <t>サシヒ</t>
    </rPh>
    <phoneticPr fontId="2"/>
  </si>
  <si>
    <t>※6　燃料の発熱量及びCO2排出係数は「環境省の温室効果ガス排出量 算定・報告・公表制度の算定方法・排出係数一覧」を参照の上、算出する</t>
    <rPh sb="3" eb="5">
      <t>ネンリョウ</t>
    </rPh>
    <rPh sb="6" eb="7">
      <t>ハツ</t>
    </rPh>
    <rPh sb="7" eb="9">
      <t>ネツリョウ</t>
    </rPh>
    <rPh sb="9" eb="10">
      <t>オヨ</t>
    </rPh>
    <rPh sb="14" eb="18">
      <t>ハイシュツケイスウ</t>
    </rPh>
    <rPh sb="20" eb="23">
      <t>カンキョウショウ</t>
    </rPh>
    <rPh sb="58" eb="60">
      <t>サンショウ</t>
    </rPh>
    <rPh sb="61" eb="62">
      <t>ウエ</t>
    </rPh>
    <rPh sb="63" eb="65">
      <t>サンシュツ</t>
    </rPh>
    <phoneticPr fontId="2"/>
  </si>
  <si>
    <t>kWh</t>
    <phoneticPr fontId="2"/>
  </si>
  <si>
    <t>※8　導入前、導入後の発熱量に差異の無い事。</t>
    <rPh sb="3" eb="5">
      <t>ドウニュウ</t>
    </rPh>
    <rPh sb="5" eb="6">
      <t>マエ</t>
    </rPh>
    <rPh sb="7" eb="9">
      <t>ドウニュウ</t>
    </rPh>
    <rPh sb="9" eb="10">
      <t>ゴ</t>
    </rPh>
    <rPh sb="11" eb="14">
      <t>ハツネツリョウ</t>
    </rPh>
    <rPh sb="15" eb="17">
      <t>サイ</t>
    </rPh>
    <rPh sb="18" eb="19">
      <t>ナ</t>
    </rPh>
    <rPh sb="20" eb="21">
      <t>コト</t>
    </rPh>
    <phoneticPr fontId="2"/>
  </si>
  <si>
    <t>※0　入力欄を電力量（上段）と発熱量（下段）に分けて入力します。（消費電力の発熱量換算は行わないでください）</t>
    <rPh sb="3" eb="6">
      <t>ニュウリョクラン</t>
    </rPh>
    <rPh sb="7" eb="9">
      <t>デンリョク</t>
    </rPh>
    <rPh sb="9" eb="10">
      <t>リョウ</t>
    </rPh>
    <rPh sb="11" eb="13">
      <t>ジョウダン</t>
    </rPh>
    <rPh sb="15" eb="17">
      <t>ハツネツ</t>
    </rPh>
    <rPh sb="17" eb="18">
      <t>リョウ</t>
    </rPh>
    <rPh sb="19" eb="21">
      <t>カダン</t>
    </rPh>
    <rPh sb="23" eb="24">
      <t>ワ</t>
    </rPh>
    <rPh sb="26" eb="28">
      <t>ニュウリョク</t>
    </rPh>
    <phoneticPr fontId="2"/>
  </si>
  <si>
    <t>※1　新規導入する設備により使用量に変化のある既存設備を入力する</t>
    <rPh sb="3" eb="7">
      <t>シンキドウニュウ</t>
    </rPh>
    <rPh sb="9" eb="11">
      <t>セツビ</t>
    </rPh>
    <rPh sb="14" eb="17">
      <t>シヨウリョウ</t>
    </rPh>
    <rPh sb="18" eb="20">
      <t>ヘンカ</t>
    </rPh>
    <rPh sb="23" eb="27">
      <t>キゾンセツビ</t>
    </rPh>
    <rPh sb="28" eb="30">
      <t>ニュウリョク</t>
    </rPh>
    <phoneticPr fontId="2"/>
  </si>
  <si>
    <t>※3　CO2発生量を計算する。　排出係数は0.579を基本としますが、各電力事業者の係数を使用してもよい。（各電力事業者の根拠資料を提出の事）</t>
    <rPh sb="6" eb="9">
      <t>ハッセイリョウ</t>
    </rPh>
    <rPh sb="10" eb="12">
      <t>ケイサン</t>
    </rPh>
    <rPh sb="16" eb="20">
      <t>ハイシュツケイスウ</t>
    </rPh>
    <rPh sb="27" eb="29">
      <t>キホン</t>
    </rPh>
    <rPh sb="35" eb="41">
      <t>カクデンリョクジギョウシャ</t>
    </rPh>
    <rPh sb="42" eb="44">
      <t>ケイスウ</t>
    </rPh>
    <rPh sb="45" eb="47">
      <t>シヨウ</t>
    </rPh>
    <rPh sb="54" eb="57">
      <t>カクデンリョク</t>
    </rPh>
    <rPh sb="57" eb="60">
      <t>ジギョウシャ</t>
    </rPh>
    <rPh sb="61" eb="65">
      <t>コンキョシリョウ</t>
    </rPh>
    <rPh sb="66" eb="68">
      <t>テイシュツ</t>
    </rPh>
    <rPh sb="69" eb="70">
      <t>コト</t>
    </rPh>
    <phoneticPr fontId="2"/>
  </si>
  <si>
    <t>燃料</t>
    <rPh sb="0" eb="2">
      <t>ネンリョウ</t>
    </rPh>
    <phoneticPr fontId="2"/>
  </si>
  <si>
    <t>燃料種</t>
    <rPh sb="0" eb="3">
      <t>ネンリョウシュ</t>
    </rPh>
    <phoneticPr fontId="2"/>
  </si>
  <si>
    <t>CO2排出量ｔ</t>
    <rPh sb="3" eb="6">
      <t>ハイシュツリョウ</t>
    </rPh>
    <phoneticPr fontId="2"/>
  </si>
  <si>
    <t>A重油</t>
    <rPh sb="1" eb="3">
      <t>ジュウユ</t>
    </rPh>
    <phoneticPr fontId="2"/>
  </si>
  <si>
    <t>灯油</t>
    <rPh sb="0" eb="2">
      <t>トウユ</t>
    </rPh>
    <phoneticPr fontId="2"/>
  </si>
  <si>
    <t>L</t>
    <phoneticPr fontId="2"/>
  </si>
  <si>
    <t>年間発熱量MJ</t>
    <rPh sb="0" eb="5">
      <t>ネンカンハツネツリョウ</t>
    </rPh>
    <phoneticPr fontId="2"/>
  </si>
  <si>
    <t>導入後発熱量MJ</t>
    <rPh sb="0" eb="6">
      <t>ドウニュウゴハツネツリョウ</t>
    </rPh>
    <phoneticPr fontId="2"/>
  </si>
  <si>
    <t>導入前発熱量MJ</t>
    <rPh sb="0" eb="3">
      <t>ドウニュウマエ</t>
    </rPh>
    <rPh sb="3" eb="6">
      <t>ハツネツリョウ</t>
    </rPh>
    <phoneticPr fontId="2"/>
  </si>
  <si>
    <t>項目</t>
    <rPh sb="0" eb="2">
      <t>コウモク</t>
    </rPh>
    <phoneticPr fontId="2"/>
  </si>
  <si>
    <t>CO2削減量(G)</t>
    <rPh sb="3" eb="6">
      <t>サクゲンリョウ</t>
    </rPh>
    <phoneticPr fontId="2"/>
  </si>
  <si>
    <t>総発熱量(H)</t>
    <rPh sb="0" eb="1">
      <t>ソウ</t>
    </rPh>
    <rPh sb="1" eb="4">
      <t>ハツネツリョウ</t>
    </rPh>
    <phoneticPr fontId="2"/>
  </si>
  <si>
    <t>総排出量(I)</t>
    <rPh sb="0" eb="1">
      <t>ソウ</t>
    </rPh>
    <rPh sb="1" eb="4">
      <t>ハイシュツリョウ</t>
    </rPh>
    <phoneticPr fontId="2"/>
  </si>
  <si>
    <t>総発熱量(H)</t>
    <rPh sb="0" eb="4">
      <t>ソウハツネツリョウ</t>
    </rPh>
    <phoneticPr fontId="2"/>
  </si>
  <si>
    <t>総排出量(I)</t>
    <rPh sb="0" eb="4">
      <t>ソウハイシュツリョウ</t>
    </rPh>
    <phoneticPr fontId="2"/>
  </si>
  <si>
    <t>削減量(A)
増加量(B)
（kWh/年）</t>
    <rPh sb="0" eb="3">
      <t>サクゲンリョウ</t>
    </rPh>
    <rPh sb="7" eb="10">
      <t>ゾウカリョウ</t>
    </rPh>
    <rPh sb="19" eb="20">
      <t>ネン</t>
    </rPh>
    <phoneticPr fontId="2"/>
  </si>
  <si>
    <t>B-8　施設での発電・発熱量とCO2排出量・削減量算出表</t>
    <rPh sb="4" eb="6">
      <t>シセツ</t>
    </rPh>
    <rPh sb="8" eb="10">
      <t>ハツデン</t>
    </rPh>
    <rPh sb="11" eb="14">
      <t>ハツネツリョウ</t>
    </rPh>
    <rPh sb="18" eb="20">
      <t>ハイシュツ</t>
    </rPh>
    <rPh sb="20" eb="21">
      <t>リョウ</t>
    </rPh>
    <rPh sb="22" eb="24">
      <t>サクゲン</t>
    </rPh>
    <rPh sb="24" eb="25">
      <t>リョウ</t>
    </rPh>
    <rPh sb="25" eb="28">
      <t>サンシュツヒョウ</t>
    </rPh>
    <phoneticPr fontId="2"/>
  </si>
  <si>
    <t>※10　B-1〈5.現時点で想定される事業の効果〉　年間の再エネ発熱量（Ｃ）　に入力する数値です。(MJ)</t>
    <rPh sb="10" eb="13">
      <t>ゲンジテン</t>
    </rPh>
    <rPh sb="14" eb="16">
      <t>ソウテイ</t>
    </rPh>
    <rPh sb="19" eb="21">
      <t>ジギョウ</t>
    </rPh>
    <rPh sb="22" eb="24">
      <t>コウカ</t>
    </rPh>
    <rPh sb="26" eb="28">
      <t>ネンカン</t>
    </rPh>
    <rPh sb="29" eb="30">
      <t>サイ</t>
    </rPh>
    <rPh sb="32" eb="35">
      <t>ハツネツリョウ</t>
    </rPh>
    <rPh sb="40" eb="42">
      <t>ニュウリョク</t>
    </rPh>
    <rPh sb="44" eb="46">
      <t>スウチ</t>
    </rPh>
    <phoneticPr fontId="2"/>
  </si>
  <si>
    <t>導入前の事業所全体での使用量・排出量</t>
    <rPh sb="0" eb="3">
      <t>ドウニュウマエ</t>
    </rPh>
    <phoneticPr fontId="2"/>
  </si>
  <si>
    <t>－</t>
    <phoneticPr fontId="2"/>
  </si>
  <si>
    <t>削減量・増加量
（kWh/年）</t>
    <rPh sb="0" eb="3">
      <t>サクゲンリョウ</t>
    </rPh>
    <rPh sb="4" eb="7">
      <t>ゾウカリョウ</t>
    </rPh>
    <rPh sb="13" eb="14">
      <t>ネン</t>
    </rPh>
    <phoneticPr fontId="2"/>
  </si>
  <si>
    <t>法定耐用年数削減量</t>
    <rPh sb="0" eb="2">
      <t>ホウテイ</t>
    </rPh>
    <rPh sb="2" eb="4">
      <t>タイヨウ</t>
    </rPh>
    <rPh sb="4" eb="6">
      <t>ネンスウ</t>
    </rPh>
    <rPh sb="6" eb="8">
      <t>サクゲン</t>
    </rPh>
    <rPh sb="8" eb="9">
      <t>リョウ</t>
    </rPh>
    <phoneticPr fontId="2"/>
  </si>
  <si>
    <t>法定耐用年数削減量</t>
    <rPh sb="0" eb="2">
      <t>ホウテイ</t>
    </rPh>
    <rPh sb="2" eb="4">
      <t>タイヨウ</t>
    </rPh>
    <rPh sb="4" eb="6">
      <t>ネンスウ</t>
    </rPh>
    <rPh sb="6" eb="9">
      <t>サクゲンリョウ</t>
    </rPh>
    <phoneticPr fontId="2"/>
  </si>
  <si>
    <t>燃料
削減量・増加量</t>
    <rPh sb="0" eb="2">
      <t>ネンリョウ</t>
    </rPh>
    <rPh sb="3" eb="6">
      <t>サクゲンリョウ</t>
    </rPh>
    <rPh sb="7" eb="10">
      <t>ゾウカリョウ</t>
    </rPh>
    <phoneticPr fontId="2"/>
  </si>
  <si>
    <t>導入後の発熱量(MJ)</t>
    <rPh sb="0" eb="3">
      <t>ドウニュウゴ</t>
    </rPh>
    <rPh sb="4" eb="7">
      <t>ハツネツリョウ</t>
    </rPh>
    <phoneticPr fontId="2"/>
  </si>
  <si>
    <t>導入前の発熱量(MJ)</t>
    <rPh sb="0" eb="3">
      <t>ドウニュウマエ</t>
    </rPh>
    <rPh sb="4" eb="7">
      <t>ハツネツリョウ</t>
    </rPh>
    <phoneticPr fontId="2"/>
  </si>
  <si>
    <t>CO2削減量t(G)</t>
    <rPh sb="3" eb="6">
      <t>サクゲンリョウ</t>
    </rPh>
    <phoneticPr fontId="2"/>
  </si>
  <si>
    <t>※発電量、発熱量、燃料使用量についてはその根拠資料を添付のこと</t>
    <rPh sb="1" eb="3">
      <t>ハツデン</t>
    </rPh>
    <rPh sb="3" eb="4">
      <t>リョウ</t>
    </rPh>
    <rPh sb="5" eb="7">
      <t>ハツネツ</t>
    </rPh>
    <rPh sb="7" eb="8">
      <t>リョウ</t>
    </rPh>
    <rPh sb="9" eb="14">
      <t>ネンリョウシヨウリョウ</t>
    </rPh>
    <rPh sb="21" eb="25">
      <t>コンキョシリョウ</t>
    </rPh>
    <rPh sb="26" eb="28">
      <t>テンプ</t>
    </rPh>
    <phoneticPr fontId="2"/>
  </si>
  <si>
    <t>エネルギー起源</t>
    <rPh sb="5" eb="7">
      <t>キゲン</t>
    </rPh>
    <phoneticPr fontId="2"/>
  </si>
  <si>
    <t>非エネルギー起源</t>
    <rPh sb="0" eb="1">
      <t>ヒ</t>
    </rPh>
    <rPh sb="6" eb="8">
      <t>キゲン</t>
    </rPh>
    <phoneticPr fontId="2"/>
  </si>
  <si>
    <t>合計</t>
    <rPh sb="0" eb="2">
      <t>ゴウケイ</t>
    </rPh>
    <phoneticPr fontId="2"/>
  </si>
  <si>
    <t>※2　既存設備の年間使用量を記入してください。実績を把握していない場合計算値でも可</t>
    <rPh sb="3" eb="7">
      <t>キゾンセツビ</t>
    </rPh>
    <rPh sb="8" eb="13">
      <t>ネンカンシヨウリョウ</t>
    </rPh>
    <rPh sb="14" eb="16">
      <t>キニュウ</t>
    </rPh>
    <rPh sb="23" eb="25">
      <t>ジッセキ</t>
    </rPh>
    <rPh sb="26" eb="28">
      <t>ハアク</t>
    </rPh>
    <rPh sb="33" eb="35">
      <t>バアイ</t>
    </rPh>
    <rPh sb="35" eb="38">
      <t>ケイサンチ</t>
    </rPh>
    <rPh sb="40" eb="41">
      <t>カ</t>
    </rPh>
    <phoneticPr fontId="2"/>
  </si>
  <si>
    <t>※9　事業所での年間使用量を燃料種毎に記入してください。（電力は、エネルギー起源・非エネルギー起源を分けて入力）（根拠資料を添付ください）</t>
    <rPh sb="3" eb="6">
      <t>ジギョウショ</t>
    </rPh>
    <rPh sb="8" eb="10">
      <t>ネンカン</t>
    </rPh>
    <rPh sb="10" eb="13">
      <t>シヨウリョウ</t>
    </rPh>
    <rPh sb="14" eb="18">
      <t>ネンリョウシュゴト</t>
    </rPh>
    <rPh sb="19" eb="21">
      <t>キニュウ</t>
    </rPh>
    <rPh sb="29" eb="31">
      <t>デンリョク</t>
    </rPh>
    <rPh sb="38" eb="40">
      <t>キゲン</t>
    </rPh>
    <rPh sb="41" eb="42">
      <t>ヒ</t>
    </rPh>
    <rPh sb="47" eb="49">
      <t>キゲン</t>
    </rPh>
    <rPh sb="50" eb="51">
      <t>ワ</t>
    </rPh>
    <rPh sb="53" eb="55">
      <t>ニュウリョク</t>
    </rPh>
    <rPh sb="57" eb="59">
      <t>コンキョ</t>
    </rPh>
    <rPh sb="59" eb="61">
      <t>シリョウ</t>
    </rPh>
    <rPh sb="62" eb="64">
      <t>テンプ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</si>
</sst>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0.00_ "/>
    <numFmt numFmtId="177" formatCode="#,##0.0;[Red]\-#,##0.0"/>
    <numFmt numFmtId="178" formatCode="0.0%"/>
    <numFmt numFmtId="179" formatCode="#,##0_);[Red]\(#,##0\)"/>
  </numFmts>
  <fonts count="17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sz val="12"/>
      <color theme="1"/>
      <name val="游ゴシック"/>
      <family val="3"/>
      <charset val="128"/>
      <scheme val="minor"/>
    </font>
    <font>
      <b/>
      <sz val="16"/>
      <color theme="1"/>
      <name val="游ゴシック"/>
      <family val="3"/>
      <charset val="128"/>
      <scheme val="minor"/>
    </font>
    <font>
      <b/>
      <sz val="12"/>
      <color theme="1"/>
      <name val="游ゴシック"/>
      <family val="3"/>
      <charset val="128"/>
      <scheme val="minor"/>
    </font>
    <font>
      <sz val="12"/>
      <name val="游ゴシック"/>
      <family val="3"/>
      <charset val="128"/>
      <scheme val="minor"/>
    </font>
    <font>
      <sz val="12"/>
      <color rgb="FFFF0000"/>
      <name val="游ゴシック"/>
      <family val="3"/>
      <charset val="128"/>
      <scheme val="minor"/>
    </font>
    <font>
      <sz val="14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6"/>
      <color theme="1"/>
      <name val="游ゴシック"/>
      <family val="3"/>
      <charset val="128"/>
      <scheme val="minor"/>
    </font>
    <font>
      <b/>
      <sz val="16"/>
      <color indexed="8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0"/>
      <color theme="1"/>
      <name val="游ゴシック"/>
      <family val="3"/>
      <charset val="128"/>
      <scheme val="minor"/>
    </font>
    <font>
      <b/>
      <sz val="10"/>
      <color theme="1"/>
      <name val="游ゴシック"/>
      <family val="3"/>
      <charset val="128"/>
      <scheme val="minor"/>
    </font>
    <font>
      <b/>
      <sz val="12"/>
      <name val="游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1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tted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Up="1">
      <left style="thin">
        <color indexed="64"/>
      </left>
      <right style="medium">
        <color indexed="64"/>
      </right>
      <top style="thin">
        <color indexed="64"/>
      </top>
      <bottom/>
      <diagonal style="thin">
        <color indexed="64"/>
      </diagonal>
    </border>
    <border>
      <left/>
      <right/>
      <top style="thin">
        <color indexed="64"/>
      </top>
      <bottom/>
      <diagonal/>
    </border>
    <border>
      <left style="dotted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 diagonalUp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 diagonalUp="1">
      <left style="thin">
        <color indexed="64"/>
      </left>
      <right style="medium">
        <color indexed="64"/>
      </right>
      <top/>
      <bottom style="thin">
        <color indexed="64"/>
      </bottom>
      <diagonal style="thin">
        <color indexed="64"/>
      </diagonal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dotted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 style="dotted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dotted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 diagonalUp="1"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 style="thin">
        <color indexed="64"/>
      </diagonal>
    </border>
    <border diagonalUp="1">
      <left style="thin">
        <color indexed="64"/>
      </left>
      <right/>
      <top style="double">
        <color indexed="64"/>
      </top>
      <bottom style="medium">
        <color indexed="64"/>
      </bottom>
      <diagonal style="thin">
        <color indexed="64"/>
      </diagonal>
    </border>
    <border diagonalUp="1">
      <left/>
      <right style="thin">
        <color indexed="64"/>
      </right>
      <top style="double">
        <color indexed="64"/>
      </top>
      <bottom style="medium">
        <color indexed="64"/>
      </bottom>
      <diagonal style="thin">
        <color indexed="64"/>
      </diagonal>
    </border>
    <border diagonalUp="1"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 style="thin">
        <color indexed="64"/>
      </diagonal>
    </border>
    <border diagonalUp="1">
      <left style="thin">
        <color indexed="64"/>
      </left>
      <right/>
      <top style="medium">
        <color indexed="64"/>
      </top>
      <bottom style="medium">
        <color indexed="64"/>
      </bottom>
      <diagonal style="thin">
        <color indexed="64"/>
      </diagonal>
    </border>
    <border diagonalUp="1">
      <left/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 diagonalUp="1">
      <left style="thin">
        <color indexed="64"/>
      </left>
      <right style="thin">
        <color indexed="64"/>
      </right>
      <top style="double">
        <color indexed="64"/>
      </top>
      <bottom/>
      <diagonal style="thin">
        <color indexed="64"/>
      </diagonal>
    </border>
    <border diagonalUp="1">
      <left style="thin">
        <color indexed="64"/>
      </left>
      <right style="medium">
        <color indexed="64"/>
      </right>
      <top style="double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/>
      <diagonal/>
    </border>
    <border diagonalUp="1"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 style="thin">
        <color indexed="64"/>
      </right>
      <top/>
      <bottom style="double">
        <color indexed="64"/>
      </bottom>
      <diagonal style="thin">
        <color indexed="64"/>
      </diagonal>
    </border>
    <border diagonalUp="1"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 style="thin">
        <color indexed="64"/>
      </diagonal>
    </border>
    <border diagonalUp="1"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 style="thin">
        <color indexed="64"/>
      </diagonal>
    </border>
    <border diagonalUp="1">
      <left style="thin">
        <color indexed="64"/>
      </left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 diagonalUp="1">
      <left/>
      <right style="thin">
        <color indexed="64"/>
      </right>
      <top style="double">
        <color indexed="64"/>
      </top>
      <bottom style="thin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double">
        <color indexed="64"/>
      </bottom>
      <diagonal style="thin">
        <color indexed="64"/>
      </diagonal>
    </border>
    <border diagonalUp="1">
      <left style="thin">
        <color indexed="64"/>
      </left>
      <right/>
      <top style="double">
        <color indexed="64"/>
      </top>
      <bottom style="thin">
        <color indexed="64"/>
      </bottom>
      <diagonal style="thin">
        <color indexed="64"/>
      </diagonal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 diagonalUp="1">
      <left style="thin">
        <color indexed="64"/>
      </left>
      <right/>
      <top style="double">
        <color indexed="64"/>
      </top>
      <bottom style="double">
        <color indexed="64"/>
      </bottom>
      <diagonal style="thin">
        <color indexed="64"/>
      </diagonal>
    </border>
    <border diagonalUp="1">
      <left/>
      <right style="thin">
        <color indexed="64"/>
      </right>
      <top style="double">
        <color indexed="64"/>
      </top>
      <bottom style="double">
        <color indexed="64"/>
      </bottom>
      <diagonal style="thin">
        <color indexed="64"/>
      </diagonal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 diagonalUp="1">
      <left style="thin">
        <color indexed="64"/>
      </left>
      <right/>
      <top style="thin">
        <color indexed="64"/>
      </top>
      <bottom style="double">
        <color indexed="64"/>
      </bottom>
      <diagonal style="thin">
        <color indexed="64"/>
      </diagonal>
    </border>
    <border diagonalUp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/>
      <top style="medium">
        <color indexed="64"/>
      </top>
      <bottom style="thin">
        <color indexed="64"/>
      </bottom>
      <diagonal style="thin">
        <color indexed="64"/>
      </diagonal>
    </border>
    <border diagonalUp="1">
      <left/>
      <right style="thin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 diagonalUp="1"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 style="thin">
        <color indexed="64"/>
      </right>
      <top style="medium">
        <color indexed="64"/>
      </top>
      <bottom/>
      <diagonal style="thin">
        <color indexed="64"/>
      </diagonal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338">
    <xf numFmtId="0" fontId="0" fillId="0" borderId="0" xfId="0">
      <alignment vertical="center"/>
    </xf>
    <xf numFmtId="0" fontId="4" fillId="0" borderId="17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/>
    </xf>
    <xf numFmtId="38" fontId="4" fillId="0" borderId="0" xfId="1" applyFont="1" applyFill="1" applyBorder="1" applyAlignment="1">
      <alignment vertical="center" wrapText="1"/>
    </xf>
    <xf numFmtId="38" fontId="4" fillId="0" borderId="0" xfId="1" applyFont="1" applyFill="1" applyBorder="1" applyAlignment="1">
      <alignment horizontal="center" vertical="center" wrapText="1"/>
    </xf>
    <xf numFmtId="0" fontId="4" fillId="0" borderId="46" xfId="0" applyFont="1" applyBorder="1" applyAlignment="1">
      <alignment horizontal="center" vertical="center"/>
    </xf>
    <xf numFmtId="0" fontId="4" fillId="0" borderId="22" xfId="0" applyFont="1" applyBorder="1">
      <alignment vertical="center"/>
    </xf>
    <xf numFmtId="40" fontId="6" fillId="0" borderId="7" xfId="1" applyNumberFormat="1" applyFont="1" applyFill="1" applyBorder="1">
      <alignment vertical="center"/>
    </xf>
    <xf numFmtId="40" fontId="7" fillId="0" borderId="40" xfId="1" applyNumberFormat="1" applyFont="1" applyFill="1" applyBorder="1">
      <alignment vertical="center"/>
    </xf>
    <xf numFmtId="0" fontId="4" fillId="0" borderId="0" xfId="0" applyFont="1">
      <alignment vertical="center"/>
    </xf>
    <xf numFmtId="38" fontId="4" fillId="0" borderId="15" xfId="1" applyFont="1" applyFill="1" applyBorder="1">
      <alignment vertical="center"/>
    </xf>
    <xf numFmtId="0" fontId="4" fillId="0" borderId="19" xfId="0" applyFont="1" applyBorder="1" applyAlignment="1">
      <alignment horizontal="center" vertical="center"/>
    </xf>
    <xf numFmtId="38" fontId="4" fillId="0" borderId="4" xfId="1" applyFont="1" applyFill="1" applyBorder="1">
      <alignment vertical="center"/>
    </xf>
    <xf numFmtId="2" fontId="4" fillId="0" borderId="20" xfId="0" applyNumberFormat="1" applyFont="1" applyBorder="1">
      <alignment vertical="center"/>
    </xf>
    <xf numFmtId="38" fontId="4" fillId="0" borderId="16" xfId="1" applyFont="1" applyFill="1" applyBorder="1" applyAlignment="1">
      <alignment horizontal="right" vertical="center"/>
    </xf>
    <xf numFmtId="2" fontId="4" fillId="0" borderId="4" xfId="0" applyNumberFormat="1" applyFont="1" applyBorder="1">
      <alignment vertical="center"/>
    </xf>
    <xf numFmtId="40" fontId="7" fillId="0" borderId="20" xfId="1" applyNumberFormat="1" applyFont="1" applyFill="1" applyBorder="1">
      <alignment vertical="center"/>
    </xf>
    <xf numFmtId="38" fontId="4" fillId="0" borderId="56" xfId="1" applyFont="1" applyFill="1" applyBorder="1">
      <alignment vertical="center"/>
    </xf>
    <xf numFmtId="0" fontId="4" fillId="0" borderId="18" xfId="0" applyFont="1" applyBorder="1" applyAlignment="1">
      <alignment horizontal="center" vertical="center"/>
    </xf>
    <xf numFmtId="38" fontId="4" fillId="0" borderId="1" xfId="1" applyFont="1" applyFill="1" applyBorder="1">
      <alignment vertical="center"/>
    </xf>
    <xf numFmtId="38" fontId="4" fillId="0" borderId="18" xfId="1" applyFont="1" applyFill="1" applyBorder="1">
      <alignment vertical="center"/>
    </xf>
    <xf numFmtId="38" fontId="4" fillId="0" borderId="0" xfId="1" applyFont="1" applyFill="1" applyBorder="1">
      <alignment vertical="center"/>
    </xf>
    <xf numFmtId="0" fontId="4" fillId="0" borderId="29" xfId="0" applyFont="1" applyBorder="1" applyAlignment="1">
      <alignment horizontal="center" vertical="center"/>
    </xf>
    <xf numFmtId="38" fontId="4" fillId="0" borderId="28" xfId="1" applyFont="1" applyFill="1" applyBorder="1">
      <alignment vertical="center"/>
    </xf>
    <xf numFmtId="38" fontId="4" fillId="0" borderId="29" xfId="1" applyFont="1" applyFill="1" applyBorder="1">
      <alignment vertical="center"/>
    </xf>
    <xf numFmtId="2" fontId="4" fillId="0" borderId="51" xfId="0" applyNumberFormat="1" applyFont="1" applyBorder="1">
      <alignment vertical="center"/>
    </xf>
    <xf numFmtId="40" fontId="7" fillId="0" borderId="52" xfId="1" applyNumberFormat="1" applyFont="1" applyFill="1" applyBorder="1">
      <alignment vertical="center"/>
    </xf>
    <xf numFmtId="38" fontId="4" fillId="0" borderId="38" xfId="1" applyFont="1" applyFill="1" applyBorder="1">
      <alignment vertical="center"/>
    </xf>
    <xf numFmtId="2" fontId="4" fillId="0" borderId="39" xfId="0" applyNumberFormat="1" applyFont="1" applyBorder="1">
      <alignment vertical="center"/>
    </xf>
    <xf numFmtId="38" fontId="4" fillId="0" borderId="58" xfId="1" applyFont="1" applyFill="1" applyBorder="1">
      <alignment vertical="center"/>
    </xf>
    <xf numFmtId="2" fontId="4" fillId="0" borderId="61" xfId="0" applyNumberFormat="1" applyFont="1" applyBorder="1">
      <alignment vertical="center"/>
    </xf>
    <xf numFmtId="0" fontId="4" fillId="0" borderId="1" xfId="0" applyFont="1" applyBorder="1" applyAlignment="1">
      <alignment horizontal="center" vertical="center"/>
    </xf>
    <xf numFmtId="38" fontId="4" fillId="0" borderId="33" xfId="1" applyFont="1" applyFill="1" applyBorder="1">
      <alignment vertical="center"/>
    </xf>
    <xf numFmtId="2" fontId="4" fillId="0" borderId="34" xfId="0" applyNumberFormat="1" applyFont="1" applyBorder="1">
      <alignment vertical="center"/>
    </xf>
    <xf numFmtId="38" fontId="4" fillId="0" borderId="31" xfId="1" applyFont="1" applyFill="1" applyBorder="1">
      <alignment vertical="center"/>
    </xf>
    <xf numFmtId="38" fontId="4" fillId="0" borderId="81" xfId="1" applyFont="1" applyFill="1" applyBorder="1">
      <alignment vertical="center"/>
    </xf>
    <xf numFmtId="2" fontId="4" fillId="0" borderId="78" xfId="0" applyNumberFormat="1" applyFont="1" applyBorder="1">
      <alignment vertical="center"/>
    </xf>
    <xf numFmtId="38" fontId="4" fillId="0" borderId="22" xfId="0" applyNumberFormat="1" applyFont="1" applyBorder="1">
      <alignment vertical="center"/>
    </xf>
    <xf numFmtId="40" fontId="4" fillId="0" borderId="4" xfId="0" applyNumberFormat="1" applyFont="1" applyBorder="1">
      <alignment vertical="center"/>
    </xf>
    <xf numFmtId="2" fontId="4" fillId="0" borderId="54" xfId="0" applyNumberFormat="1" applyFont="1" applyBorder="1">
      <alignment vertical="center"/>
    </xf>
    <xf numFmtId="38" fontId="4" fillId="0" borderId="65" xfId="1" applyFont="1" applyFill="1" applyBorder="1">
      <alignment vertical="center"/>
    </xf>
    <xf numFmtId="0" fontId="4" fillId="0" borderId="66" xfId="0" applyFont="1" applyBorder="1" applyAlignment="1">
      <alignment horizontal="center" vertical="center"/>
    </xf>
    <xf numFmtId="38" fontId="4" fillId="0" borderId="63" xfId="1" applyFont="1" applyFill="1" applyBorder="1">
      <alignment vertical="center"/>
    </xf>
    <xf numFmtId="2" fontId="4" fillId="0" borderId="67" xfId="0" applyNumberFormat="1" applyFont="1" applyBorder="1">
      <alignment vertical="center"/>
    </xf>
    <xf numFmtId="38" fontId="4" fillId="0" borderId="66" xfId="1" applyFont="1" applyFill="1" applyBorder="1">
      <alignment vertical="center"/>
    </xf>
    <xf numFmtId="38" fontId="4" fillId="0" borderId="71" xfId="1" applyFont="1" applyFill="1" applyBorder="1">
      <alignment vertical="center"/>
    </xf>
    <xf numFmtId="0" fontId="4" fillId="0" borderId="72" xfId="0" applyFont="1" applyBorder="1" applyAlignment="1">
      <alignment horizontal="center" vertical="center"/>
    </xf>
    <xf numFmtId="38" fontId="4" fillId="0" borderId="70" xfId="1" applyFont="1" applyFill="1" applyBorder="1">
      <alignment vertical="center"/>
    </xf>
    <xf numFmtId="2" fontId="4" fillId="0" borderId="73" xfId="0" applyNumberFormat="1" applyFont="1" applyBorder="1">
      <alignment vertical="center"/>
    </xf>
    <xf numFmtId="40" fontId="4" fillId="0" borderId="70" xfId="0" applyNumberFormat="1" applyFont="1" applyBorder="1">
      <alignment vertical="center"/>
    </xf>
    <xf numFmtId="40" fontId="7" fillId="0" borderId="73" xfId="1" applyNumberFormat="1" applyFont="1" applyFill="1" applyBorder="1">
      <alignment vertical="center"/>
    </xf>
    <xf numFmtId="38" fontId="4" fillId="0" borderId="35" xfId="1" applyFont="1" applyFill="1" applyBorder="1">
      <alignment vertical="center"/>
    </xf>
    <xf numFmtId="0" fontId="4" fillId="0" borderId="36" xfId="0" applyFont="1" applyBorder="1" applyAlignment="1">
      <alignment horizontal="center" vertical="center"/>
    </xf>
    <xf numFmtId="38" fontId="4" fillId="0" borderId="36" xfId="1" applyFont="1" applyFill="1" applyBorder="1" applyAlignment="1">
      <alignment horizontal="center" vertical="center"/>
    </xf>
    <xf numFmtId="38" fontId="4" fillId="0" borderId="72" xfId="1" applyFont="1" applyFill="1" applyBorder="1" applyAlignment="1">
      <alignment horizontal="center" vertical="center"/>
    </xf>
    <xf numFmtId="38" fontId="4" fillId="0" borderId="9" xfId="0" applyNumberFormat="1" applyFont="1" applyBorder="1">
      <alignment vertical="center"/>
    </xf>
    <xf numFmtId="0" fontId="4" fillId="0" borderId="51" xfId="0" applyFont="1" applyBorder="1" applyAlignment="1">
      <alignment horizontal="center" vertical="center"/>
    </xf>
    <xf numFmtId="38" fontId="4" fillId="0" borderId="85" xfId="1" applyFont="1" applyFill="1" applyBorder="1">
      <alignment vertical="center"/>
    </xf>
    <xf numFmtId="2" fontId="4" fillId="0" borderId="87" xfId="0" applyNumberFormat="1" applyFont="1" applyBorder="1">
      <alignment vertical="center"/>
    </xf>
    <xf numFmtId="40" fontId="7" fillId="0" borderId="89" xfId="1" applyNumberFormat="1" applyFont="1" applyFill="1" applyBorder="1">
      <alignment vertical="center"/>
    </xf>
    <xf numFmtId="38" fontId="4" fillId="0" borderId="7" xfId="0" applyNumberFormat="1" applyFont="1" applyBorder="1">
      <alignment vertical="center"/>
    </xf>
    <xf numFmtId="2" fontId="6" fillId="0" borderId="7" xfId="1" applyNumberFormat="1" applyFont="1" applyFill="1" applyBorder="1">
      <alignment vertical="center"/>
    </xf>
    <xf numFmtId="40" fontId="6" fillId="0" borderId="8" xfId="1" applyNumberFormat="1" applyFont="1" applyFill="1" applyBorder="1">
      <alignment vertical="center"/>
    </xf>
    <xf numFmtId="38" fontId="4" fillId="0" borderId="90" xfId="1" applyFont="1" applyFill="1" applyBorder="1">
      <alignment vertical="center"/>
    </xf>
    <xf numFmtId="38" fontId="4" fillId="0" borderId="93" xfId="1" applyFont="1" applyFill="1" applyBorder="1">
      <alignment vertical="center"/>
    </xf>
    <xf numFmtId="0" fontId="6" fillId="0" borderId="43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59" xfId="0" applyFont="1" applyBorder="1" applyAlignment="1">
      <alignment horizontal="center" vertical="center"/>
    </xf>
    <xf numFmtId="0" fontId="4" fillId="0" borderId="8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/>
    </xf>
    <xf numFmtId="0" fontId="4" fillId="0" borderId="69" xfId="0" applyFont="1" applyBorder="1" applyAlignment="1">
      <alignment horizontal="center" vertical="center"/>
    </xf>
    <xf numFmtId="0" fontId="4" fillId="0" borderId="70" xfId="0" applyFont="1" applyBorder="1" applyAlignment="1">
      <alignment horizontal="center" vertical="center"/>
    </xf>
    <xf numFmtId="0" fontId="4" fillId="0" borderId="47" xfId="0" applyFont="1" applyBorder="1" applyAlignment="1">
      <alignment horizontal="center" vertical="center"/>
    </xf>
    <xf numFmtId="0" fontId="4" fillId="0" borderId="69" xfId="0" applyFont="1" applyBorder="1" applyAlignment="1">
      <alignment horizontal="center" vertical="center" wrapText="1"/>
    </xf>
    <xf numFmtId="0" fontId="6" fillId="0" borderId="0" xfId="0" applyFont="1" applyAlignment="1"/>
    <xf numFmtId="0" fontId="4" fillId="0" borderId="0" xfId="0" applyFont="1" applyAlignment="1">
      <alignment horizontal="center" vertical="center" wrapText="1"/>
    </xf>
    <xf numFmtId="38" fontId="4" fillId="0" borderId="0" xfId="1" applyFont="1" applyBorder="1">
      <alignment vertical="center"/>
    </xf>
    <xf numFmtId="38" fontId="4" fillId="0" borderId="0" xfId="1" applyFont="1" applyBorder="1" applyAlignment="1">
      <alignment horizontal="right" vertical="center"/>
    </xf>
    <xf numFmtId="177" fontId="4" fillId="0" borderId="0" xfId="1" applyNumberFormat="1" applyFont="1" applyBorder="1">
      <alignment vertical="center"/>
    </xf>
    <xf numFmtId="38" fontId="4" fillId="0" borderId="0" xfId="1" applyFont="1" applyBorder="1" applyAlignment="1">
      <alignment horizontal="center" vertical="center"/>
    </xf>
    <xf numFmtId="0" fontId="8" fillId="0" borderId="0" xfId="0" applyFont="1" applyAlignment="1">
      <alignment horizontal="right" vertical="center"/>
    </xf>
    <xf numFmtId="0" fontId="4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4" fillId="0" borderId="2" xfId="0" applyFont="1" applyBorder="1" applyAlignment="1">
      <alignment horizontal="left" vertical="center"/>
    </xf>
    <xf numFmtId="0" fontId="4" fillId="0" borderId="60" xfId="0" applyFont="1" applyBorder="1" applyAlignment="1">
      <alignment horizontal="left" vertical="center"/>
    </xf>
    <xf numFmtId="0" fontId="4" fillId="0" borderId="24" xfId="0" applyFont="1" applyBorder="1" applyAlignment="1">
      <alignment horizontal="left" vertical="center"/>
    </xf>
    <xf numFmtId="0" fontId="4" fillId="0" borderId="49" xfId="0" applyFont="1" applyBorder="1" applyAlignment="1">
      <alignment horizontal="left" vertical="center" wrapText="1"/>
    </xf>
    <xf numFmtId="0" fontId="4" fillId="0" borderId="30" xfId="0" applyFont="1" applyBorder="1" applyAlignment="1">
      <alignment horizontal="left" vertical="center" wrapText="1"/>
    </xf>
    <xf numFmtId="0" fontId="4" fillId="0" borderId="27" xfId="0" applyFont="1" applyBorder="1" applyAlignment="1">
      <alignment horizontal="left" vertical="center"/>
    </xf>
    <xf numFmtId="0" fontId="4" fillId="0" borderId="62" xfId="0" applyFont="1" applyBorder="1" applyAlignment="1">
      <alignment horizontal="left" vertical="center"/>
    </xf>
    <xf numFmtId="0" fontId="4" fillId="0" borderId="47" xfId="0" applyFont="1" applyBorder="1" applyAlignment="1">
      <alignment horizontal="left" vertical="center"/>
    </xf>
    <xf numFmtId="0" fontId="4" fillId="0" borderId="32" xfId="0" applyFont="1" applyBorder="1" applyAlignment="1">
      <alignment horizontal="left" vertical="center" wrapText="1"/>
    </xf>
    <xf numFmtId="0" fontId="5" fillId="0" borderId="0" xfId="0" applyFont="1" applyAlignment="1">
      <alignment horizontal="left" vertical="center"/>
    </xf>
    <xf numFmtId="0" fontId="4" fillId="0" borderId="55" xfId="0" applyFont="1" applyBorder="1" applyAlignment="1">
      <alignment horizontal="center" vertical="center"/>
    </xf>
    <xf numFmtId="0" fontId="4" fillId="0" borderId="26" xfId="0" quotePrefix="1" applyFont="1" applyBorder="1" applyAlignment="1">
      <alignment horizontal="center" vertical="center"/>
    </xf>
    <xf numFmtId="0" fontId="4" fillId="0" borderId="4" xfId="0" quotePrefix="1" applyFont="1" applyBorder="1" applyAlignment="1">
      <alignment horizontal="center" vertical="center"/>
    </xf>
    <xf numFmtId="0" fontId="6" fillId="0" borderId="21" xfId="0" applyFont="1" applyBorder="1" applyAlignment="1">
      <alignment vertical="center" textRotation="255" wrapText="1"/>
    </xf>
    <xf numFmtId="0" fontId="6" fillId="0" borderId="0" xfId="0" applyFont="1" applyAlignment="1">
      <alignment vertical="center" textRotation="255" wrapText="1"/>
    </xf>
    <xf numFmtId="0" fontId="6" fillId="0" borderId="0" xfId="0" applyFont="1" applyAlignment="1">
      <alignment horizontal="center" vertical="center"/>
    </xf>
    <xf numFmtId="2" fontId="4" fillId="0" borderId="10" xfId="0" applyNumberFormat="1" applyFont="1" applyBorder="1">
      <alignment vertical="center"/>
    </xf>
    <xf numFmtId="176" fontId="4" fillId="0" borderId="9" xfId="0" applyNumberFormat="1" applyFont="1" applyBorder="1" applyAlignment="1">
      <alignment horizontal="center" vertical="center"/>
    </xf>
    <xf numFmtId="38" fontId="4" fillId="0" borderId="9" xfId="1" applyFont="1" applyFill="1" applyBorder="1">
      <alignment vertical="center"/>
    </xf>
    <xf numFmtId="38" fontId="4" fillId="0" borderId="9" xfId="1" applyFont="1" applyFill="1" applyBorder="1" applyAlignment="1">
      <alignment horizontal="right" vertical="center"/>
    </xf>
    <xf numFmtId="2" fontId="6" fillId="0" borderId="9" xfId="1" applyNumberFormat="1" applyFont="1" applyFill="1" applyBorder="1">
      <alignment vertical="center"/>
    </xf>
    <xf numFmtId="40" fontId="6" fillId="0" borderId="10" xfId="1" applyNumberFormat="1" applyFont="1" applyFill="1" applyBorder="1">
      <alignment vertical="center"/>
    </xf>
    <xf numFmtId="0" fontId="4" fillId="0" borderId="22" xfId="0" applyFont="1" applyBorder="1" applyAlignment="1">
      <alignment horizontal="center" vertical="center"/>
    </xf>
    <xf numFmtId="0" fontId="4" fillId="0" borderId="101" xfId="0" applyFont="1" applyBorder="1" applyAlignment="1">
      <alignment horizontal="center" vertical="center"/>
    </xf>
    <xf numFmtId="0" fontId="4" fillId="0" borderId="27" xfId="0" applyFont="1" applyBorder="1" applyAlignment="1">
      <alignment horizontal="center" vertical="center"/>
    </xf>
    <xf numFmtId="0" fontId="4" fillId="0" borderId="64" xfId="0" applyFont="1" applyBorder="1" applyAlignment="1">
      <alignment horizontal="center" vertical="center"/>
    </xf>
    <xf numFmtId="0" fontId="4" fillId="0" borderId="55" xfId="0" applyFont="1" applyBorder="1" applyAlignment="1">
      <alignment horizontal="center" vertical="center" wrapText="1"/>
    </xf>
    <xf numFmtId="0" fontId="4" fillId="0" borderId="32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28" xfId="0" applyFont="1" applyBorder="1" applyAlignment="1">
      <alignment horizontal="center" vertical="center"/>
    </xf>
    <xf numFmtId="0" fontId="4" fillId="0" borderId="10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31" xfId="0" applyFont="1" applyBorder="1" applyAlignment="1">
      <alignment horizontal="center" vertical="center" wrapText="1"/>
    </xf>
    <xf numFmtId="0" fontId="4" fillId="0" borderId="63" xfId="0" applyFont="1" applyBorder="1" applyAlignment="1">
      <alignment horizontal="center" vertical="center"/>
    </xf>
    <xf numFmtId="0" fontId="3" fillId="3" borderId="23" xfId="0" applyFont="1" applyFill="1" applyBorder="1" applyAlignment="1">
      <alignment horizontal="center" vertical="center"/>
    </xf>
    <xf numFmtId="0" fontId="3" fillId="3" borderId="11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4" fillId="0" borderId="90" xfId="0" applyFont="1" applyBorder="1" applyAlignment="1">
      <alignment horizontal="center" vertical="center" wrapText="1"/>
    </xf>
    <xf numFmtId="0" fontId="4" fillId="0" borderId="38" xfId="0" applyFont="1" applyBorder="1" applyAlignment="1">
      <alignment horizontal="center" vertical="center" wrapText="1"/>
    </xf>
    <xf numFmtId="0" fontId="4" fillId="0" borderId="92" xfId="0" applyFont="1" applyBorder="1" applyAlignment="1">
      <alignment horizontal="center" vertical="center" wrapText="1"/>
    </xf>
    <xf numFmtId="0" fontId="4" fillId="0" borderId="95" xfId="0" applyFont="1" applyBorder="1" applyAlignment="1">
      <alignment horizontal="center" vertical="center"/>
    </xf>
    <xf numFmtId="0" fontId="4" fillId="0" borderId="58" xfId="0" applyFont="1" applyBorder="1" applyAlignment="1">
      <alignment horizontal="center" vertical="center" wrapText="1"/>
    </xf>
    <xf numFmtId="0" fontId="4" fillId="0" borderId="33" xfId="0" applyFont="1" applyBorder="1" applyAlignment="1">
      <alignment horizontal="center" vertical="center" wrapText="1"/>
    </xf>
    <xf numFmtId="38" fontId="4" fillId="0" borderId="16" xfId="1" applyFont="1" applyFill="1" applyBorder="1" applyAlignment="1">
      <alignment horizontal="center" vertical="center"/>
    </xf>
    <xf numFmtId="38" fontId="4" fillId="0" borderId="57" xfId="1" applyFont="1" applyFill="1" applyBorder="1" applyAlignment="1">
      <alignment horizontal="center" vertical="center"/>
    </xf>
    <xf numFmtId="38" fontId="4" fillId="0" borderId="48" xfId="1" applyFont="1" applyFill="1" applyBorder="1" applyAlignment="1">
      <alignment horizontal="center" vertical="center"/>
    </xf>
    <xf numFmtId="38" fontId="4" fillId="0" borderId="53" xfId="1" applyFont="1" applyFill="1" applyBorder="1" applyAlignment="1">
      <alignment horizontal="center" vertical="center"/>
    </xf>
    <xf numFmtId="38" fontId="4" fillId="0" borderId="1" xfId="1" applyFont="1" applyFill="1" applyBorder="1" applyAlignment="1">
      <alignment horizontal="center" vertical="center"/>
    </xf>
    <xf numFmtId="38" fontId="4" fillId="0" borderId="31" xfId="1" applyFont="1" applyFill="1" applyBorder="1" applyAlignment="1">
      <alignment horizontal="center" vertical="center"/>
    </xf>
    <xf numFmtId="38" fontId="4" fillId="0" borderId="88" xfId="1" applyFont="1" applyFill="1" applyBorder="1" applyAlignment="1">
      <alignment horizontal="center" vertical="center"/>
    </xf>
    <xf numFmtId="177" fontId="6" fillId="0" borderId="6" xfId="1" applyNumberFormat="1" applyFont="1" applyFill="1" applyBorder="1" applyAlignment="1">
      <alignment horizontal="center" vertical="center"/>
    </xf>
    <xf numFmtId="177" fontId="6" fillId="0" borderId="9" xfId="1" applyNumberFormat="1" applyFont="1" applyFill="1" applyBorder="1" applyAlignment="1">
      <alignment horizontal="center" vertical="center"/>
    </xf>
    <xf numFmtId="38" fontId="4" fillId="0" borderId="68" xfId="1" applyFont="1" applyFill="1" applyBorder="1" applyAlignment="1">
      <alignment horizontal="center" vertical="center"/>
    </xf>
    <xf numFmtId="38" fontId="4" fillId="0" borderId="75" xfId="1" applyFont="1" applyFill="1" applyBorder="1" applyAlignment="1">
      <alignment horizontal="center" vertical="center"/>
    </xf>
    <xf numFmtId="38" fontId="4" fillId="0" borderId="37" xfId="1" applyFont="1" applyFill="1" applyBorder="1" applyAlignment="1">
      <alignment horizontal="center" vertical="center"/>
    </xf>
    <xf numFmtId="38" fontId="4" fillId="0" borderId="45" xfId="1" applyFont="1" applyFill="1" applyBorder="1" applyAlignment="1">
      <alignment horizontal="center" vertical="center"/>
    </xf>
    <xf numFmtId="40" fontId="4" fillId="0" borderId="22" xfId="0" applyNumberFormat="1" applyFont="1" applyBorder="1">
      <alignment vertical="center"/>
    </xf>
    <xf numFmtId="38" fontId="4" fillId="0" borderId="0" xfId="1" applyFont="1" applyAlignment="1">
      <alignment horizontal="center" vertical="center"/>
    </xf>
    <xf numFmtId="38" fontId="4" fillId="0" borderId="5" xfId="1" applyFont="1" applyBorder="1" applyAlignment="1">
      <alignment horizontal="center" vertical="center" wrapText="1"/>
    </xf>
    <xf numFmtId="38" fontId="4" fillId="0" borderId="49" xfId="1" applyFont="1" applyBorder="1" applyAlignment="1">
      <alignment horizontal="center" vertical="center"/>
    </xf>
    <xf numFmtId="38" fontId="4" fillId="0" borderId="4" xfId="1" applyFont="1" applyFill="1" applyBorder="1" applyAlignment="1">
      <alignment vertical="center"/>
    </xf>
    <xf numFmtId="38" fontId="4" fillId="0" borderId="24" xfId="1" applyFont="1" applyBorder="1" applyAlignment="1">
      <alignment horizontal="center" vertical="center"/>
    </xf>
    <xf numFmtId="38" fontId="4" fillId="0" borderId="28" xfId="1" applyFont="1" applyFill="1" applyBorder="1" applyAlignment="1">
      <alignment vertical="center"/>
    </xf>
    <xf numFmtId="38" fontId="4" fillId="0" borderId="59" xfId="1" applyFont="1" applyBorder="1" applyAlignment="1">
      <alignment horizontal="center" vertical="center"/>
    </xf>
    <xf numFmtId="38" fontId="4" fillId="0" borderId="31" xfId="1" applyFont="1" applyFill="1" applyBorder="1" applyAlignment="1">
      <alignment vertical="center"/>
    </xf>
    <xf numFmtId="38" fontId="4" fillId="0" borderId="84" xfId="1" applyFont="1" applyBorder="1" applyAlignment="1">
      <alignment horizontal="center" vertical="center"/>
    </xf>
    <xf numFmtId="38" fontId="4" fillId="0" borderId="5" xfId="1" applyFont="1" applyBorder="1" applyAlignment="1">
      <alignment horizontal="center" vertical="center"/>
    </xf>
    <xf numFmtId="38" fontId="4" fillId="0" borderId="11" xfId="1" applyFont="1" applyBorder="1" applyAlignment="1">
      <alignment horizontal="center" vertical="center"/>
    </xf>
    <xf numFmtId="177" fontId="6" fillId="0" borderId="9" xfId="1" applyNumberFormat="1" applyFont="1" applyFill="1" applyBorder="1">
      <alignment vertical="center"/>
    </xf>
    <xf numFmtId="38" fontId="4" fillId="0" borderId="60" xfId="1" applyFont="1" applyBorder="1" applyAlignment="1">
      <alignment horizontal="center" vertical="center"/>
    </xf>
    <xf numFmtId="38" fontId="4" fillId="0" borderId="62" xfId="1" applyFont="1" applyBorder="1" applyAlignment="1">
      <alignment horizontal="center" vertical="center"/>
    </xf>
    <xf numFmtId="38" fontId="4" fillId="0" borderId="69" xfId="1" applyFont="1" applyBorder="1" applyAlignment="1">
      <alignment horizontal="center" vertical="center"/>
    </xf>
    <xf numFmtId="38" fontId="4" fillId="0" borderId="30" xfId="1" applyFont="1" applyBorder="1" applyAlignment="1">
      <alignment horizontal="center" vertical="center"/>
    </xf>
    <xf numFmtId="0" fontId="4" fillId="0" borderId="44" xfId="0" applyFont="1" applyBorder="1" applyAlignment="1">
      <alignment horizontal="center" vertical="center"/>
    </xf>
    <xf numFmtId="38" fontId="4" fillId="0" borderId="43" xfId="1" applyFont="1" applyBorder="1" applyAlignment="1">
      <alignment horizontal="center" vertical="center"/>
    </xf>
    <xf numFmtId="38" fontId="6" fillId="0" borderId="0" xfId="1" applyFont="1" applyAlignment="1">
      <alignment horizontal="center"/>
    </xf>
    <xf numFmtId="38" fontId="4" fillId="0" borderId="0" xfId="1" applyFont="1" applyAlignment="1">
      <alignment horizontal="center" vertical="center" wrapText="1"/>
    </xf>
    <xf numFmtId="0" fontId="4" fillId="0" borderId="87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/>
    </xf>
    <xf numFmtId="38" fontId="4" fillId="0" borderId="51" xfId="1" applyFont="1" applyFill="1" applyBorder="1" applyAlignment="1">
      <alignment horizontal="center" vertical="center"/>
    </xf>
    <xf numFmtId="38" fontId="4" fillId="0" borderId="87" xfId="1" applyFont="1" applyFill="1" applyBorder="1" applyAlignment="1">
      <alignment horizontal="center" vertical="center"/>
    </xf>
    <xf numFmtId="38" fontId="4" fillId="0" borderId="7" xfId="1" applyFont="1" applyFill="1" applyBorder="1" applyAlignment="1">
      <alignment horizontal="center" vertical="center"/>
    </xf>
    <xf numFmtId="38" fontId="4" fillId="0" borderId="0" xfId="0" applyNumberFormat="1" applyFont="1">
      <alignment vertical="center"/>
    </xf>
    <xf numFmtId="2" fontId="4" fillId="0" borderId="0" xfId="0" applyNumberFormat="1" applyFont="1">
      <alignment vertical="center"/>
    </xf>
    <xf numFmtId="38" fontId="4" fillId="0" borderId="0" xfId="1" applyFont="1" applyFill="1" applyBorder="1" applyAlignment="1">
      <alignment horizontal="right" vertical="center"/>
    </xf>
    <xf numFmtId="38" fontId="4" fillId="0" borderId="112" xfId="1" applyFont="1" applyFill="1" applyBorder="1" applyAlignment="1">
      <alignment horizontal="center" vertical="center"/>
    </xf>
    <xf numFmtId="0" fontId="4" fillId="0" borderId="71" xfId="0" applyFont="1" applyBorder="1" applyAlignment="1">
      <alignment horizontal="center" vertical="center"/>
    </xf>
    <xf numFmtId="38" fontId="4" fillId="0" borderId="70" xfId="1" applyFont="1" applyFill="1" applyBorder="1" applyAlignment="1">
      <alignment horizontal="center" vertical="center"/>
    </xf>
    <xf numFmtId="0" fontId="4" fillId="0" borderId="70" xfId="0" applyFont="1" applyBorder="1" applyAlignment="1">
      <alignment horizontal="center" vertical="center" wrapText="1"/>
    </xf>
    <xf numFmtId="40" fontId="3" fillId="2" borderId="23" xfId="1" applyNumberFormat="1" applyFont="1" applyFill="1" applyBorder="1">
      <alignment vertical="center"/>
    </xf>
    <xf numFmtId="177" fontId="3" fillId="0" borderId="0" xfId="1" applyNumberFormat="1" applyFont="1" applyFill="1" applyBorder="1" applyAlignment="1">
      <alignment horizontal="center" vertical="center"/>
    </xf>
    <xf numFmtId="38" fontId="4" fillId="0" borderId="74" xfId="1" applyFont="1" applyFill="1" applyBorder="1" applyAlignment="1">
      <alignment horizontal="center" vertical="center"/>
    </xf>
    <xf numFmtId="38" fontId="4" fillId="0" borderId="44" xfId="0" applyNumberFormat="1" applyFont="1" applyBorder="1">
      <alignment vertical="center"/>
    </xf>
    <xf numFmtId="2" fontId="9" fillId="0" borderId="0" xfId="0" applyNumberFormat="1" applyFont="1">
      <alignment vertical="center"/>
    </xf>
    <xf numFmtId="38" fontId="9" fillId="0" borderId="0" xfId="1" applyFont="1" applyFill="1" applyBorder="1" applyAlignment="1">
      <alignment horizontal="center" vertical="center"/>
    </xf>
    <xf numFmtId="38" fontId="9" fillId="0" borderId="0" xfId="0" applyNumberFormat="1" applyFont="1">
      <alignment vertical="center"/>
    </xf>
    <xf numFmtId="176" fontId="9" fillId="0" borderId="0" xfId="0" applyNumberFormat="1" applyFont="1" applyAlignment="1">
      <alignment horizontal="center" vertical="center"/>
    </xf>
    <xf numFmtId="38" fontId="3" fillId="3" borderId="23" xfId="1" applyFont="1" applyFill="1" applyBorder="1">
      <alignment vertical="center"/>
    </xf>
    <xf numFmtId="38" fontId="4" fillId="0" borderId="41" xfId="1" applyFont="1" applyFill="1" applyBorder="1" applyAlignment="1">
      <alignment vertical="center" wrapText="1"/>
    </xf>
    <xf numFmtId="38" fontId="4" fillId="0" borderId="51" xfId="1" applyFont="1" applyFill="1" applyBorder="1">
      <alignment vertical="center"/>
    </xf>
    <xf numFmtId="38" fontId="4" fillId="0" borderId="1" xfId="1" applyFont="1" applyFill="1" applyBorder="1" applyAlignment="1">
      <alignment vertical="center"/>
    </xf>
    <xf numFmtId="38" fontId="4" fillId="0" borderId="87" xfId="1" applyFont="1" applyFill="1" applyBorder="1">
      <alignment vertical="center"/>
    </xf>
    <xf numFmtId="38" fontId="4" fillId="0" borderId="9" xfId="1" applyFont="1" applyBorder="1">
      <alignment vertical="center"/>
    </xf>
    <xf numFmtId="40" fontId="4" fillId="0" borderId="20" xfId="1" applyNumberFormat="1" applyFont="1" applyBorder="1">
      <alignment vertical="center"/>
    </xf>
    <xf numFmtId="40" fontId="4" fillId="0" borderId="52" xfId="1" applyNumberFormat="1" applyFont="1" applyBorder="1">
      <alignment vertical="center"/>
    </xf>
    <xf numFmtId="40" fontId="4" fillId="0" borderId="91" xfId="0" applyNumberFormat="1" applyFont="1" applyBorder="1">
      <alignment vertical="center"/>
    </xf>
    <xf numFmtId="40" fontId="4" fillId="0" borderId="61" xfId="0" applyNumberFormat="1" applyFont="1" applyBorder="1">
      <alignment vertical="center"/>
    </xf>
    <xf numFmtId="40" fontId="4" fillId="0" borderId="94" xfId="0" applyNumberFormat="1" applyFont="1" applyBorder="1">
      <alignment vertical="center"/>
    </xf>
    <xf numFmtId="40" fontId="4" fillId="0" borderId="86" xfId="0" applyNumberFormat="1" applyFont="1" applyBorder="1">
      <alignment vertical="center"/>
    </xf>
    <xf numFmtId="40" fontId="4" fillId="0" borderId="8" xfId="0" applyNumberFormat="1" applyFont="1" applyBorder="1">
      <alignment vertical="center"/>
    </xf>
    <xf numFmtId="177" fontId="4" fillId="0" borderId="0" xfId="1" applyNumberFormat="1" applyFont="1" applyBorder="1" applyAlignment="1">
      <alignment horizontal="center" vertical="center"/>
    </xf>
    <xf numFmtId="0" fontId="4" fillId="0" borderId="47" xfId="0" applyFont="1" applyBorder="1">
      <alignment vertical="center"/>
    </xf>
    <xf numFmtId="0" fontId="6" fillId="0" borderId="0" xfId="0" applyFont="1" applyAlignment="1">
      <alignment horizontal="center" vertical="center" wrapText="1" shrinkToFit="1"/>
    </xf>
    <xf numFmtId="0" fontId="4" fillId="0" borderId="112" xfId="0" applyFont="1" applyBorder="1" applyAlignment="1">
      <alignment horizontal="center" vertical="center"/>
    </xf>
    <xf numFmtId="0" fontId="4" fillId="0" borderId="48" xfId="0" applyFont="1" applyBorder="1">
      <alignment vertical="center"/>
    </xf>
    <xf numFmtId="0" fontId="4" fillId="0" borderId="113" xfId="0" applyFont="1" applyBorder="1" applyAlignment="1">
      <alignment horizontal="center" vertical="center"/>
    </xf>
    <xf numFmtId="0" fontId="4" fillId="0" borderId="114" xfId="0" applyFont="1" applyBorder="1" applyAlignment="1">
      <alignment horizontal="center" vertical="center" wrapText="1"/>
    </xf>
    <xf numFmtId="0" fontId="4" fillId="0" borderId="117" xfId="0" applyFont="1" applyBorder="1" applyAlignment="1">
      <alignment horizontal="center" vertical="center" wrapText="1"/>
    </xf>
    <xf numFmtId="0" fontId="4" fillId="0" borderId="1" xfId="0" applyFont="1" applyBorder="1">
      <alignment vertical="center"/>
    </xf>
    <xf numFmtId="0" fontId="4" fillId="0" borderId="119" xfId="0" applyFont="1" applyBorder="1" applyAlignment="1">
      <alignment horizontal="center" vertical="center"/>
    </xf>
    <xf numFmtId="0" fontId="4" fillId="0" borderId="58" xfId="0" applyFont="1" applyBorder="1" applyAlignment="1">
      <alignment horizontal="center" vertical="center"/>
    </xf>
    <xf numFmtId="2" fontId="11" fillId="0" borderId="0" xfId="0" applyNumberFormat="1" applyFont="1">
      <alignment vertical="center"/>
    </xf>
    <xf numFmtId="38" fontId="12" fillId="0" borderId="0" xfId="1" applyFont="1" applyFill="1" applyBorder="1" applyAlignment="1">
      <alignment vertical="center"/>
    </xf>
    <xf numFmtId="0" fontId="4" fillId="0" borderId="3" xfId="0" applyFont="1" applyBorder="1">
      <alignment vertical="center"/>
    </xf>
    <xf numFmtId="0" fontId="4" fillId="0" borderId="118" xfId="0" applyFont="1" applyBorder="1" applyAlignment="1">
      <alignment horizontal="center" vertical="center"/>
    </xf>
    <xf numFmtId="0" fontId="4" fillId="0" borderId="121" xfId="0" applyFont="1" applyBorder="1">
      <alignment vertical="center"/>
    </xf>
    <xf numFmtId="0" fontId="4" fillId="0" borderId="121" xfId="0" applyFont="1" applyBorder="1" applyAlignment="1">
      <alignment horizontal="center" vertical="center"/>
    </xf>
    <xf numFmtId="0" fontId="4" fillId="0" borderId="122" xfId="0" applyFont="1" applyBorder="1" applyAlignment="1">
      <alignment horizontal="center" vertical="center"/>
    </xf>
    <xf numFmtId="40" fontId="4" fillId="0" borderId="120" xfId="1" applyNumberFormat="1" applyFont="1" applyBorder="1">
      <alignment vertical="center"/>
    </xf>
    <xf numFmtId="40" fontId="4" fillId="0" borderId="54" xfId="1" applyNumberFormat="1" applyFont="1" applyBorder="1">
      <alignment vertical="center"/>
    </xf>
    <xf numFmtId="40" fontId="4" fillId="0" borderId="123" xfId="1" applyNumberFormat="1" applyFont="1" applyBorder="1">
      <alignment vertical="center"/>
    </xf>
    <xf numFmtId="38" fontId="4" fillId="0" borderId="3" xfId="1" applyFont="1" applyBorder="1">
      <alignment vertical="center"/>
    </xf>
    <xf numFmtId="38" fontId="4" fillId="0" borderId="1" xfId="1" applyFont="1" applyBorder="1">
      <alignment vertical="center"/>
    </xf>
    <xf numFmtId="38" fontId="4" fillId="0" borderId="121" xfId="1" applyFont="1" applyBorder="1">
      <alignment vertical="center"/>
    </xf>
    <xf numFmtId="38" fontId="14" fillId="0" borderId="0" xfId="0" applyNumberFormat="1" applyFont="1">
      <alignment vertical="center"/>
    </xf>
    <xf numFmtId="0" fontId="14" fillId="0" borderId="0" xfId="0" applyFont="1">
      <alignment vertical="center"/>
    </xf>
    <xf numFmtId="0" fontId="15" fillId="0" borderId="0" xfId="0" applyFont="1" applyAlignment="1">
      <alignment horizontal="center" vertical="center" textRotation="255" wrapText="1"/>
    </xf>
    <xf numFmtId="40" fontId="4" fillId="0" borderId="101" xfId="1" applyNumberFormat="1" applyFont="1" applyBorder="1" applyAlignment="1">
      <alignment horizontal="center" vertical="center"/>
    </xf>
    <xf numFmtId="38" fontId="4" fillId="0" borderId="23" xfId="1" applyFont="1" applyBorder="1" applyAlignment="1">
      <alignment vertical="center"/>
    </xf>
    <xf numFmtId="10" fontId="11" fillId="0" borderId="0" xfId="2" applyNumberFormat="1" applyFont="1" applyFill="1" applyBorder="1">
      <alignment vertical="center"/>
    </xf>
    <xf numFmtId="10" fontId="4" fillId="0" borderId="0" xfId="2" applyNumberFormat="1" applyFont="1" applyFill="1" applyBorder="1">
      <alignment vertical="center"/>
    </xf>
    <xf numFmtId="38" fontId="4" fillId="0" borderId="23" xfId="1" applyFont="1" applyBorder="1" applyAlignment="1">
      <alignment horizontal="right" vertical="center"/>
    </xf>
    <xf numFmtId="0" fontId="15" fillId="0" borderId="42" xfId="0" applyFont="1" applyBorder="1" applyAlignment="1">
      <alignment vertical="center" textRotation="255" wrapText="1"/>
    </xf>
    <xf numFmtId="179" fontId="6" fillId="0" borderId="0" xfId="0" applyNumberFormat="1" applyFont="1" applyAlignment="1">
      <alignment horizontal="center" vertical="center"/>
    </xf>
    <xf numFmtId="40" fontId="6" fillId="0" borderId="101" xfId="1" applyNumberFormat="1" applyFont="1" applyBorder="1" applyAlignment="1">
      <alignment horizontal="center" vertical="center"/>
    </xf>
    <xf numFmtId="38" fontId="6" fillId="0" borderId="0" xfId="0" applyNumberFormat="1" applyFont="1">
      <alignment vertical="center"/>
    </xf>
    <xf numFmtId="0" fontId="6" fillId="0" borderId="0" xfId="0" applyFont="1">
      <alignment vertical="center"/>
    </xf>
    <xf numFmtId="40" fontId="3" fillId="4" borderId="23" xfId="1" applyNumberFormat="1" applyFont="1" applyFill="1" applyBorder="1">
      <alignment vertical="center"/>
    </xf>
    <xf numFmtId="40" fontId="4" fillId="4" borderId="23" xfId="1" applyNumberFormat="1" applyFont="1" applyFill="1" applyBorder="1">
      <alignment vertical="center"/>
    </xf>
    <xf numFmtId="38" fontId="4" fillId="5" borderId="70" xfId="1" applyFont="1" applyFill="1" applyBorder="1">
      <alignment vertical="center"/>
    </xf>
    <xf numFmtId="0" fontId="14" fillId="0" borderId="6" xfId="0" applyFont="1" applyBorder="1" applyAlignment="1">
      <alignment horizontal="center" vertical="center" wrapText="1"/>
    </xf>
    <xf numFmtId="38" fontId="4" fillId="0" borderId="7" xfId="1" applyFont="1" applyBorder="1" applyAlignment="1">
      <alignment horizontal="right" vertical="center"/>
    </xf>
    <xf numFmtId="38" fontId="4" fillId="0" borderId="71" xfId="1" applyFont="1" applyFill="1" applyBorder="1" applyAlignment="1">
      <alignment horizontal="center" vertical="center"/>
    </xf>
    <xf numFmtId="177" fontId="16" fillId="0" borderId="22" xfId="1" applyNumberFormat="1" applyFont="1" applyFill="1" applyBorder="1" applyAlignment="1">
      <alignment horizontal="right" vertical="center"/>
    </xf>
    <xf numFmtId="177" fontId="7" fillId="0" borderId="22" xfId="1" applyNumberFormat="1" applyFont="1" applyFill="1" applyBorder="1" applyAlignment="1">
      <alignment horizontal="right" vertical="center"/>
    </xf>
    <xf numFmtId="0" fontId="6" fillId="0" borderId="21" xfId="0" applyFont="1" applyBorder="1" applyAlignment="1">
      <alignment vertical="center" textRotation="255"/>
    </xf>
    <xf numFmtId="0" fontId="4" fillId="0" borderId="118" xfId="0" applyFont="1" applyBorder="1">
      <alignment vertical="center"/>
    </xf>
    <xf numFmtId="0" fontId="4" fillId="0" borderId="58" xfId="0" applyFont="1" applyBorder="1">
      <alignment vertical="center"/>
    </xf>
    <xf numFmtId="0" fontId="4" fillId="0" borderId="122" xfId="0" applyFont="1" applyBorder="1">
      <alignment vertical="center"/>
    </xf>
    <xf numFmtId="40" fontId="4" fillId="0" borderId="61" xfId="1" applyNumberFormat="1" applyFont="1" applyBorder="1">
      <alignment vertical="center"/>
    </xf>
    <xf numFmtId="0" fontId="4" fillId="0" borderId="125" xfId="0" applyFont="1" applyBorder="1" applyAlignment="1">
      <alignment horizontal="center" vertical="center"/>
    </xf>
    <xf numFmtId="0" fontId="4" fillId="0" borderId="124" xfId="0" applyFont="1" applyBorder="1" applyAlignment="1">
      <alignment horizontal="center" vertical="center"/>
    </xf>
    <xf numFmtId="0" fontId="4" fillId="0" borderId="115" xfId="0" applyFont="1" applyBorder="1" applyAlignment="1">
      <alignment horizontal="center" vertical="center" wrapText="1"/>
    </xf>
    <xf numFmtId="0" fontId="4" fillId="0" borderId="116" xfId="0" applyFont="1" applyBorder="1" applyAlignment="1">
      <alignment horizontal="center" vertical="center" wrapText="1"/>
    </xf>
    <xf numFmtId="0" fontId="4" fillId="0" borderId="113" xfId="0" applyFont="1" applyBorder="1" applyAlignment="1">
      <alignment horizontal="center" vertical="center"/>
    </xf>
    <xf numFmtId="0" fontId="4" fillId="0" borderId="24" xfId="0" applyFont="1" applyBorder="1" applyAlignment="1">
      <alignment horizontal="center" vertical="center"/>
    </xf>
    <xf numFmtId="0" fontId="4" fillId="0" borderId="43" xfId="0" applyFont="1" applyBorder="1" applyAlignment="1">
      <alignment horizontal="center" vertical="center"/>
    </xf>
    <xf numFmtId="178" fontId="5" fillId="0" borderId="0" xfId="2" applyNumberFormat="1" applyFont="1" applyFill="1" applyBorder="1" applyAlignment="1">
      <alignment horizontal="right" vertical="center"/>
    </xf>
    <xf numFmtId="177" fontId="4" fillId="0" borderId="0" xfId="1" applyNumberFormat="1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25" xfId="0" applyFont="1" applyBorder="1" applyAlignment="1">
      <alignment horizontal="center" vertical="center"/>
    </xf>
    <xf numFmtId="0" fontId="4" fillId="0" borderId="96" xfId="0" applyFont="1" applyBorder="1" applyAlignment="1">
      <alignment horizontal="center" vertical="center"/>
    </xf>
    <xf numFmtId="0" fontId="4" fillId="0" borderId="27" xfId="0" applyFont="1" applyBorder="1" applyAlignment="1">
      <alignment horizontal="center" vertical="center"/>
    </xf>
    <xf numFmtId="0" fontId="4" fillId="0" borderId="57" xfId="0" applyFont="1" applyBorder="1" applyAlignment="1">
      <alignment horizontal="center" vertical="center"/>
    </xf>
    <xf numFmtId="0" fontId="4" fillId="0" borderId="55" xfId="0" applyFont="1" applyBorder="1" applyAlignment="1">
      <alignment horizontal="center" vertical="center"/>
    </xf>
    <xf numFmtId="38" fontId="4" fillId="0" borderId="6" xfId="1" applyFont="1" applyFill="1" applyBorder="1" applyAlignment="1">
      <alignment horizontal="right" vertical="center"/>
    </xf>
    <xf numFmtId="38" fontId="4" fillId="0" borderId="25" xfId="1" applyFont="1" applyFill="1" applyBorder="1" applyAlignment="1">
      <alignment horizontal="right" vertical="center"/>
    </xf>
    <xf numFmtId="38" fontId="10" fillId="0" borderId="0" xfId="1" applyFont="1" applyFill="1" applyBorder="1" applyAlignment="1">
      <alignment horizontal="center" vertical="center" wrapText="1"/>
    </xf>
    <xf numFmtId="38" fontId="4" fillId="0" borderId="0" xfId="0" applyNumberFormat="1" applyFont="1" applyAlignment="1">
      <alignment horizontal="center" vertical="center" wrapText="1"/>
    </xf>
    <xf numFmtId="38" fontId="4" fillId="0" borderId="42" xfId="0" applyNumberFormat="1" applyFont="1" applyBorder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4" fillId="0" borderId="82" xfId="0" applyFont="1" applyBorder="1" applyAlignment="1">
      <alignment horizontal="center" vertical="center"/>
    </xf>
    <xf numFmtId="0" fontId="4" fillId="0" borderId="83" xfId="0" applyFont="1" applyBorder="1" applyAlignment="1">
      <alignment horizontal="center" vertical="center"/>
    </xf>
    <xf numFmtId="38" fontId="4" fillId="0" borderId="53" xfId="1" applyFont="1" applyFill="1" applyBorder="1" applyAlignment="1">
      <alignment horizontal="right" vertical="center"/>
    </xf>
    <xf numFmtId="38" fontId="4" fillId="0" borderId="50" xfId="1" applyFont="1" applyFill="1" applyBorder="1" applyAlignment="1">
      <alignment horizontal="right" vertical="center"/>
    </xf>
    <xf numFmtId="38" fontId="4" fillId="0" borderId="79" xfId="1" applyFont="1" applyFill="1" applyBorder="1" applyAlignment="1">
      <alignment horizontal="center" vertical="center"/>
    </xf>
    <xf numFmtId="38" fontId="4" fillId="0" borderId="80" xfId="1" applyFont="1" applyFill="1" applyBorder="1" applyAlignment="1">
      <alignment horizontal="center" vertical="center"/>
    </xf>
    <xf numFmtId="0" fontId="6" fillId="0" borderId="12" xfId="0" applyFont="1" applyBorder="1" applyAlignment="1">
      <alignment horizontal="center" vertical="center" textRotation="255"/>
    </xf>
    <xf numFmtId="0" fontId="6" fillId="0" borderId="13" xfId="0" applyFont="1" applyBorder="1" applyAlignment="1">
      <alignment horizontal="center" vertical="center" textRotation="255"/>
    </xf>
    <xf numFmtId="0" fontId="6" fillId="0" borderId="14" xfId="0" applyFont="1" applyBorder="1" applyAlignment="1">
      <alignment horizontal="center" vertical="center" textRotation="255"/>
    </xf>
    <xf numFmtId="0" fontId="4" fillId="0" borderId="79" xfId="0" applyFont="1" applyBorder="1" applyAlignment="1">
      <alignment horizontal="center" vertical="center"/>
    </xf>
    <xf numFmtId="0" fontId="4" fillId="0" borderId="80" xfId="0" applyFont="1" applyBorder="1" applyAlignment="1">
      <alignment horizontal="center" vertical="center"/>
    </xf>
    <xf numFmtId="0" fontId="13" fillId="0" borderId="12" xfId="0" applyFont="1" applyBorder="1" applyAlignment="1">
      <alignment horizontal="center" vertical="center" textRotation="255" wrapText="1"/>
    </xf>
    <xf numFmtId="0" fontId="13" fillId="0" borderId="13" xfId="0" applyFont="1" applyBorder="1" applyAlignment="1">
      <alignment horizontal="center" vertical="center" textRotation="255" wrapText="1"/>
    </xf>
    <xf numFmtId="0" fontId="13" fillId="0" borderId="14" xfId="0" applyFont="1" applyBorder="1" applyAlignment="1">
      <alignment horizontal="center" vertical="center" textRotation="255" wrapText="1"/>
    </xf>
    <xf numFmtId="0" fontId="4" fillId="0" borderId="79" xfId="0" applyFont="1" applyBorder="1" applyAlignment="1">
      <alignment horizontal="center" vertical="center" wrapText="1"/>
    </xf>
    <xf numFmtId="0" fontId="4" fillId="0" borderId="80" xfId="0" applyFont="1" applyBorder="1" applyAlignment="1">
      <alignment horizontal="center" vertical="center" wrapText="1"/>
    </xf>
    <xf numFmtId="38" fontId="4" fillId="0" borderId="100" xfId="1" applyFont="1" applyFill="1" applyBorder="1" applyAlignment="1">
      <alignment horizontal="center" vertical="center"/>
    </xf>
    <xf numFmtId="38" fontId="4" fillId="0" borderId="97" xfId="1" applyFont="1" applyFill="1" applyBorder="1" applyAlignment="1">
      <alignment horizontal="center" vertical="center"/>
    </xf>
    <xf numFmtId="38" fontId="4" fillId="0" borderId="109" xfId="1" applyFont="1" applyFill="1" applyBorder="1" applyAlignment="1">
      <alignment horizontal="center" vertical="center"/>
    </xf>
    <xf numFmtId="38" fontId="4" fillId="0" borderId="98" xfId="1" applyFont="1" applyFill="1" applyBorder="1" applyAlignment="1">
      <alignment horizontal="center" vertical="center"/>
    </xf>
    <xf numFmtId="38" fontId="4" fillId="0" borderId="110" xfId="1" applyFont="1" applyFill="1" applyBorder="1" applyAlignment="1">
      <alignment horizontal="center" vertical="center"/>
    </xf>
    <xf numFmtId="38" fontId="4" fillId="0" borderId="111" xfId="1" applyFont="1" applyFill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38" fontId="4" fillId="0" borderId="108" xfId="1" applyFont="1" applyFill="1" applyBorder="1" applyAlignment="1">
      <alignment horizontal="center" vertical="center"/>
    </xf>
    <xf numFmtId="38" fontId="4" fillId="0" borderId="99" xfId="1" applyFont="1" applyFill="1" applyBorder="1" applyAlignment="1">
      <alignment horizontal="center" vertical="center"/>
    </xf>
    <xf numFmtId="38" fontId="4" fillId="0" borderId="6" xfId="1" applyFont="1" applyBorder="1">
      <alignment vertical="center"/>
    </xf>
    <xf numFmtId="38" fontId="4" fillId="0" borderId="25" xfId="1" applyFont="1" applyBorder="1">
      <alignment vertical="center"/>
    </xf>
    <xf numFmtId="0" fontId="6" fillId="0" borderId="82" xfId="0" applyFont="1" applyBorder="1" applyAlignment="1">
      <alignment horizontal="center" vertical="center"/>
    </xf>
    <xf numFmtId="0" fontId="6" fillId="0" borderId="83" xfId="0" applyFont="1" applyBorder="1" applyAlignment="1">
      <alignment horizontal="center" vertical="center"/>
    </xf>
    <xf numFmtId="38" fontId="4" fillId="0" borderId="68" xfId="1" applyFont="1" applyFill="1" applyBorder="1" applyAlignment="1">
      <alignment vertical="center"/>
    </xf>
    <xf numFmtId="38" fontId="4" fillId="0" borderId="64" xfId="1" applyFont="1" applyFill="1" applyBorder="1" applyAlignment="1">
      <alignment vertical="center"/>
    </xf>
    <xf numFmtId="38" fontId="4" fillId="0" borderId="53" xfId="1" applyFont="1" applyFill="1" applyBorder="1" applyAlignment="1">
      <alignment vertical="center"/>
    </xf>
    <xf numFmtId="38" fontId="4" fillId="0" borderId="50" xfId="1" applyFont="1" applyFill="1" applyBorder="1" applyAlignment="1">
      <alignment vertical="center"/>
    </xf>
    <xf numFmtId="0" fontId="6" fillId="0" borderId="0" xfId="0" applyFont="1" applyAlignment="1">
      <alignment horizontal="center"/>
    </xf>
    <xf numFmtId="0" fontId="6" fillId="0" borderId="112" xfId="0" applyFont="1" applyBorder="1" applyAlignment="1">
      <alignment horizontal="center"/>
    </xf>
    <xf numFmtId="0" fontId="13" fillId="0" borderId="76" xfId="0" applyFont="1" applyBorder="1" applyAlignment="1">
      <alignment horizontal="center" vertical="center" textRotation="255" wrapText="1"/>
    </xf>
    <xf numFmtId="0" fontId="13" fillId="0" borderId="41" xfId="0" applyFont="1" applyBorder="1" applyAlignment="1">
      <alignment horizontal="center" vertical="center" textRotation="255" wrapText="1"/>
    </xf>
    <xf numFmtId="0" fontId="13" fillId="0" borderId="77" xfId="0" applyFont="1" applyBorder="1" applyAlignment="1">
      <alignment horizontal="center" vertical="center" textRotation="255" wrapText="1"/>
    </xf>
    <xf numFmtId="0" fontId="4" fillId="0" borderId="103" xfId="0" applyFont="1" applyBorder="1" applyAlignment="1">
      <alignment horizontal="center" vertical="center"/>
    </xf>
    <xf numFmtId="0" fontId="4" fillId="0" borderId="104" xfId="0" applyFont="1" applyBorder="1" applyAlignment="1">
      <alignment horizontal="center" vertical="center"/>
    </xf>
    <xf numFmtId="38" fontId="4" fillId="0" borderId="57" xfId="1" applyFont="1" applyFill="1" applyBorder="1" applyAlignment="1">
      <alignment vertical="center"/>
    </xf>
    <xf numFmtId="38" fontId="4" fillId="0" borderId="55" xfId="1" applyFont="1" applyFill="1" applyBorder="1" applyAlignment="1">
      <alignment vertical="center"/>
    </xf>
    <xf numFmtId="38" fontId="4" fillId="0" borderId="105" xfId="1" applyFont="1" applyFill="1" applyBorder="1" applyAlignment="1">
      <alignment vertical="center"/>
    </xf>
    <xf numFmtId="38" fontId="4" fillId="0" borderId="106" xfId="1" applyFont="1" applyFill="1" applyBorder="1" applyAlignment="1">
      <alignment vertical="center"/>
    </xf>
    <xf numFmtId="38" fontId="4" fillId="0" borderId="6" xfId="1" applyFont="1" applyBorder="1" applyAlignment="1">
      <alignment horizontal="right" vertical="center"/>
    </xf>
    <xf numFmtId="38" fontId="4" fillId="0" borderId="25" xfId="1" applyFont="1" applyBorder="1" applyAlignment="1">
      <alignment horizontal="right" vertical="center"/>
    </xf>
    <xf numFmtId="38" fontId="4" fillId="0" borderId="75" xfId="1" applyFont="1" applyFill="1" applyBorder="1" applyAlignment="1">
      <alignment vertical="center"/>
    </xf>
    <xf numFmtId="38" fontId="4" fillId="0" borderId="107" xfId="1" applyFont="1" applyFill="1" applyBorder="1" applyAlignment="1">
      <alignment vertical="center"/>
    </xf>
    <xf numFmtId="38" fontId="4" fillId="0" borderId="96" xfId="1" applyFont="1" applyFill="1" applyBorder="1" applyAlignment="1">
      <alignment horizontal="right" vertical="center"/>
    </xf>
    <xf numFmtId="38" fontId="4" fillId="0" borderId="27" xfId="1" applyFont="1" applyFill="1" applyBorder="1" applyAlignment="1">
      <alignment horizontal="right" vertical="center"/>
    </xf>
    <xf numFmtId="38" fontId="4" fillId="0" borderId="57" xfId="1" applyFont="1" applyFill="1" applyBorder="1" applyAlignment="1">
      <alignment horizontal="right" vertical="center"/>
    </xf>
    <xf numFmtId="38" fontId="4" fillId="0" borderId="55" xfId="1" applyFont="1" applyFill="1" applyBorder="1" applyAlignment="1">
      <alignment horizontal="right" vertical="center"/>
    </xf>
    <xf numFmtId="38" fontId="4" fillId="0" borderId="68" xfId="1" applyFont="1" applyFill="1" applyBorder="1" applyAlignment="1">
      <alignment horizontal="right" vertical="center"/>
    </xf>
    <xf numFmtId="38" fontId="4" fillId="0" borderId="64" xfId="1" applyFont="1" applyFill="1" applyBorder="1" applyAlignment="1">
      <alignment horizontal="right" vertical="center"/>
    </xf>
    <xf numFmtId="38" fontId="4" fillId="0" borderId="96" xfId="1" applyFont="1" applyFill="1" applyBorder="1" applyAlignment="1">
      <alignment vertical="center"/>
    </xf>
    <xf numFmtId="38" fontId="4" fillId="0" borderId="27" xfId="1" applyFont="1" applyFill="1" applyBorder="1" applyAlignment="1">
      <alignment vertical="center"/>
    </xf>
    <xf numFmtId="0" fontId="14" fillId="0" borderId="6" xfId="0" applyFont="1" applyBorder="1" applyAlignment="1">
      <alignment horizontal="center" vertical="center" wrapText="1"/>
    </xf>
    <xf numFmtId="0" fontId="14" fillId="0" borderId="2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25" xfId="0" applyFont="1" applyBorder="1" applyAlignment="1">
      <alignment horizontal="center" vertical="center" wrapText="1"/>
    </xf>
    <xf numFmtId="0" fontId="15" fillId="0" borderId="42" xfId="0" applyFont="1" applyBorder="1" applyAlignment="1">
      <alignment horizontal="center" vertical="center" textRotation="255" wrapText="1"/>
    </xf>
    <xf numFmtId="38" fontId="4" fillId="0" borderId="0" xfId="0" applyNumberFormat="1" applyFont="1" applyAlignment="1">
      <alignment horizontal="center" vertical="center"/>
    </xf>
    <xf numFmtId="38" fontId="10" fillId="0" borderId="42" xfId="1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FF33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2</xdr:colOff>
      <xdr:row>2</xdr:row>
      <xdr:rowOff>32657</xdr:rowOff>
    </xdr:from>
    <xdr:to>
      <xdr:col>19</xdr:col>
      <xdr:colOff>1110345</xdr:colOff>
      <xdr:row>3</xdr:row>
      <xdr:rowOff>402771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710EEEB1-17F6-47FA-8F91-A611A75C09A9}"/>
            </a:ext>
          </a:extLst>
        </xdr:cNvPr>
        <xdr:cNvSpPr txBox="1"/>
      </xdr:nvSpPr>
      <xdr:spPr>
        <a:xfrm>
          <a:off x="11908973" y="348343"/>
          <a:ext cx="5344886" cy="979714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100"/>
            <a:t>　</a:t>
          </a:r>
          <a:r>
            <a:rPr kumimoji="1" lang="en-US" altLang="ja-JP" sz="1100"/>
            <a:t>CO2</a:t>
          </a:r>
          <a:r>
            <a:rPr kumimoji="1" lang="ja-JP" altLang="en-US" sz="1100"/>
            <a:t>排出係数　　　　　　　　　発熱量換算係数　　　　　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エネルギー変換　</a:t>
          </a:r>
          <a:endParaRPr kumimoji="1" lang="en-US" altLang="ja-JP" sz="1100"/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100"/>
            <a:t>電力：</a:t>
          </a:r>
          <a:r>
            <a:rPr kumimoji="1" lang="en-US" altLang="ja-JP" sz="1100"/>
            <a:t>0.579</a:t>
          </a:r>
          <a:r>
            <a:rPr kumimoji="1" lang="ja-JP" altLang="en-US" sz="1100"/>
            <a:t>㎏</a:t>
          </a:r>
          <a:r>
            <a:rPr kumimoji="1" lang="en-US" altLang="ja-JP" sz="1100"/>
            <a:t>-CO2/kW</a:t>
          </a:r>
          <a:r>
            <a:rPr kumimoji="1" lang="ja-JP" altLang="en-US" sz="1100"/>
            <a:t>　　　　都市ガス</a:t>
          </a:r>
          <a:r>
            <a:rPr kumimoji="1" lang="en-US" altLang="ja-JP" sz="1100"/>
            <a:t>: 40.6MJ/m3N</a:t>
          </a:r>
          <a:r>
            <a:rPr kumimoji="0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</a:t>
          </a:r>
          <a:r>
            <a:rPr kumimoji="1" lang="ja-JP" altLang="en-US" sz="1100"/>
            <a:t>　　　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1KW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＝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3.6MJ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</a:t>
          </a:r>
          <a:r>
            <a:rPr kumimoji="1" lang="ja-JP" altLang="en-US" sz="1100"/>
            <a:t>　　　</a:t>
          </a:r>
          <a:endParaRPr kumimoji="1" lang="en-US" altLang="ja-JP" sz="1100"/>
        </a:p>
        <a:p>
          <a:r>
            <a:rPr kumimoji="1" lang="ja-JP" altLang="en-US" sz="1100"/>
            <a:t>都市ガス：</a:t>
          </a:r>
          <a:r>
            <a:rPr kumimoji="1" lang="en-US" altLang="ja-JP" sz="1100"/>
            <a:t>2.23Kg-Co2/m3N</a:t>
          </a:r>
          <a:r>
            <a:rPr kumimoji="1" lang="ja-JP" altLang="en-US" sz="1100"/>
            <a:t>　 　</a:t>
          </a:r>
          <a:r>
            <a:rPr kumimoji="1" lang="ja-JP" altLang="en-US" sz="1100" baseline="0"/>
            <a:t>  </a:t>
          </a:r>
          <a:r>
            <a:rPr kumimoji="1" lang="ja-JP" altLang="en-US" sz="1100"/>
            <a:t>　</a:t>
          </a:r>
          <a:endParaRPr kumimoji="1" lang="en-US" altLang="ja-JP" sz="1100"/>
        </a:p>
        <a:p>
          <a:endParaRPr kumimoji="1" lang="ja-JP" altLang="en-US" sz="1100"/>
        </a:p>
      </xdr:txBody>
    </xdr:sp>
    <xdr:clientData/>
  </xdr:twoCellAnchor>
  <xdr:twoCellAnchor>
    <xdr:from>
      <xdr:col>11</xdr:col>
      <xdr:colOff>8965</xdr:colOff>
      <xdr:row>14</xdr:row>
      <xdr:rowOff>-1</xdr:rowOff>
    </xdr:from>
    <xdr:to>
      <xdr:col>11</xdr:col>
      <xdr:colOff>546849</xdr:colOff>
      <xdr:row>14</xdr:row>
      <xdr:rowOff>233082</xdr:rowOff>
    </xdr:to>
    <xdr:sp macro="" textlink="">
      <xdr:nvSpPr>
        <xdr:cNvPr id="3" name="正方形/長方形 2">
          <a:extLst>
            <a:ext uri="{FF2B5EF4-FFF2-40B4-BE49-F238E27FC236}">
              <a16:creationId xmlns:a16="http://schemas.microsoft.com/office/drawing/2014/main" id="{CE0F3A1B-9AC3-48D9-BC8A-99EB16121CB8}"/>
            </a:ext>
          </a:extLst>
        </xdr:cNvPr>
        <xdr:cNvSpPr/>
      </xdr:nvSpPr>
      <xdr:spPr>
        <a:xfrm>
          <a:off x="9419665" y="4152899"/>
          <a:ext cx="537884" cy="233083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100">
              <a:solidFill>
                <a:sysClr val="windowText" lastClr="000000"/>
              </a:solidFill>
            </a:rPr>
            <a:t>(A+B)</a:t>
          </a:r>
          <a:endParaRPr kumimoji="1" lang="ja-JP" altLang="en-US" sz="11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13</xdr:col>
      <xdr:colOff>0</xdr:colOff>
      <xdr:row>14</xdr:row>
      <xdr:rowOff>0</xdr:rowOff>
    </xdr:from>
    <xdr:to>
      <xdr:col>13</xdr:col>
      <xdr:colOff>537884</xdr:colOff>
      <xdr:row>14</xdr:row>
      <xdr:rowOff>233083</xdr:rowOff>
    </xdr:to>
    <xdr:sp macro="" textlink="">
      <xdr:nvSpPr>
        <xdr:cNvPr id="4" name="正方形/長方形 3">
          <a:extLst>
            <a:ext uri="{FF2B5EF4-FFF2-40B4-BE49-F238E27FC236}">
              <a16:creationId xmlns:a16="http://schemas.microsoft.com/office/drawing/2014/main" id="{C94E2A56-7D37-47AF-8E08-DD6C25FB482B}"/>
            </a:ext>
          </a:extLst>
        </xdr:cNvPr>
        <xdr:cNvSpPr/>
      </xdr:nvSpPr>
      <xdr:spPr>
        <a:xfrm>
          <a:off x="10820400" y="4152900"/>
          <a:ext cx="537884" cy="233083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100">
              <a:solidFill>
                <a:sysClr val="windowText" lastClr="000000"/>
              </a:solidFill>
            </a:rPr>
            <a:t>(A+B)</a:t>
          </a:r>
          <a:endParaRPr kumimoji="1" lang="ja-JP" altLang="en-US" sz="11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15</xdr:col>
      <xdr:colOff>0</xdr:colOff>
      <xdr:row>14</xdr:row>
      <xdr:rowOff>0</xdr:rowOff>
    </xdr:from>
    <xdr:to>
      <xdr:col>15</xdr:col>
      <xdr:colOff>537884</xdr:colOff>
      <xdr:row>14</xdr:row>
      <xdr:rowOff>233083</xdr:rowOff>
    </xdr:to>
    <xdr:sp macro="" textlink="">
      <xdr:nvSpPr>
        <xdr:cNvPr id="5" name="正方形/長方形 4">
          <a:extLst>
            <a:ext uri="{FF2B5EF4-FFF2-40B4-BE49-F238E27FC236}">
              <a16:creationId xmlns:a16="http://schemas.microsoft.com/office/drawing/2014/main" id="{7925366F-74BE-432B-9C07-C0ACB4D16164}"/>
            </a:ext>
          </a:extLst>
        </xdr:cNvPr>
        <xdr:cNvSpPr/>
      </xdr:nvSpPr>
      <xdr:spPr>
        <a:xfrm>
          <a:off x="12900660" y="4152900"/>
          <a:ext cx="537884" cy="233083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100">
              <a:solidFill>
                <a:sysClr val="windowText" lastClr="000000"/>
              </a:solidFill>
            </a:rPr>
            <a:t>(A-B)</a:t>
          </a:r>
          <a:endParaRPr kumimoji="1" lang="ja-JP" altLang="en-US" sz="11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17</xdr:col>
      <xdr:colOff>0</xdr:colOff>
      <xdr:row>14</xdr:row>
      <xdr:rowOff>0</xdr:rowOff>
    </xdr:from>
    <xdr:to>
      <xdr:col>17</xdr:col>
      <xdr:colOff>537884</xdr:colOff>
      <xdr:row>14</xdr:row>
      <xdr:rowOff>233083</xdr:rowOff>
    </xdr:to>
    <xdr:sp macro="" textlink="">
      <xdr:nvSpPr>
        <xdr:cNvPr id="6" name="正方形/長方形 5">
          <a:extLst>
            <a:ext uri="{FF2B5EF4-FFF2-40B4-BE49-F238E27FC236}">
              <a16:creationId xmlns:a16="http://schemas.microsoft.com/office/drawing/2014/main" id="{5D146F32-579B-486F-A2BC-BD481D51BB41}"/>
            </a:ext>
          </a:extLst>
        </xdr:cNvPr>
        <xdr:cNvSpPr/>
      </xdr:nvSpPr>
      <xdr:spPr>
        <a:xfrm>
          <a:off x="14287500" y="4152900"/>
          <a:ext cx="537884" cy="233083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100">
              <a:solidFill>
                <a:sysClr val="windowText" lastClr="000000"/>
              </a:solidFill>
            </a:rPr>
            <a:t>(A-B)</a:t>
          </a:r>
          <a:endParaRPr kumimoji="1" lang="ja-JP" altLang="en-US" sz="11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17</xdr:col>
      <xdr:colOff>44824</xdr:colOff>
      <xdr:row>25</xdr:row>
      <xdr:rowOff>233084</xdr:rowOff>
    </xdr:from>
    <xdr:to>
      <xdr:col>17</xdr:col>
      <xdr:colOff>582708</xdr:colOff>
      <xdr:row>26</xdr:row>
      <xdr:rowOff>215155</xdr:rowOff>
    </xdr:to>
    <xdr:sp macro="" textlink="">
      <xdr:nvSpPr>
        <xdr:cNvPr id="7" name="正方形/長方形 6">
          <a:extLst>
            <a:ext uri="{FF2B5EF4-FFF2-40B4-BE49-F238E27FC236}">
              <a16:creationId xmlns:a16="http://schemas.microsoft.com/office/drawing/2014/main" id="{16B69C3C-7559-448D-B9B6-411B4414123B}"/>
            </a:ext>
          </a:extLst>
        </xdr:cNvPr>
        <xdr:cNvSpPr/>
      </xdr:nvSpPr>
      <xdr:spPr>
        <a:xfrm>
          <a:off x="14513859" y="7602072"/>
          <a:ext cx="537884" cy="233083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100">
              <a:solidFill>
                <a:sysClr val="windowText" lastClr="000000"/>
              </a:solidFill>
            </a:rPr>
            <a:t>(D-E)</a:t>
          </a:r>
          <a:endParaRPr kumimoji="1" lang="ja-JP" altLang="en-US" sz="11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12</xdr:col>
      <xdr:colOff>439268</xdr:colOff>
      <xdr:row>26</xdr:row>
      <xdr:rowOff>0</xdr:rowOff>
    </xdr:from>
    <xdr:to>
      <xdr:col>13</xdr:col>
      <xdr:colOff>475129</xdr:colOff>
      <xdr:row>26</xdr:row>
      <xdr:rowOff>233083</xdr:rowOff>
    </xdr:to>
    <xdr:sp macro="" textlink="">
      <xdr:nvSpPr>
        <xdr:cNvPr id="8" name="正方形/長方形 7">
          <a:extLst>
            <a:ext uri="{FF2B5EF4-FFF2-40B4-BE49-F238E27FC236}">
              <a16:creationId xmlns:a16="http://schemas.microsoft.com/office/drawing/2014/main" id="{D17BDD57-4FB5-4473-931B-3914A249844A}"/>
            </a:ext>
          </a:extLst>
        </xdr:cNvPr>
        <xdr:cNvSpPr/>
      </xdr:nvSpPr>
      <xdr:spPr>
        <a:xfrm>
          <a:off x="10936939" y="7620000"/>
          <a:ext cx="537884" cy="233083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100">
              <a:solidFill>
                <a:sysClr val="windowText" lastClr="000000"/>
              </a:solidFill>
            </a:rPr>
            <a:t>(D+E)</a:t>
          </a:r>
          <a:endParaRPr kumimoji="1" lang="ja-JP" altLang="en-US" sz="11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19</xdr:col>
      <xdr:colOff>0</xdr:colOff>
      <xdr:row>26</xdr:row>
      <xdr:rowOff>0</xdr:rowOff>
    </xdr:from>
    <xdr:to>
      <xdr:col>19</xdr:col>
      <xdr:colOff>537884</xdr:colOff>
      <xdr:row>26</xdr:row>
      <xdr:rowOff>233083</xdr:rowOff>
    </xdr:to>
    <xdr:sp macro="" textlink="">
      <xdr:nvSpPr>
        <xdr:cNvPr id="9" name="正方形/長方形 8">
          <a:extLst>
            <a:ext uri="{FF2B5EF4-FFF2-40B4-BE49-F238E27FC236}">
              <a16:creationId xmlns:a16="http://schemas.microsoft.com/office/drawing/2014/main" id="{92AE65D9-9616-4473-BD42-8D56F0629902}"/>
            </a:ext>
          </a:extLst>
        </xdr:cNvPr>
        <xdr:cNvSpPr/>
      </xdr:nvSpPr>
      <xdr:spPr>
        <a:xfrm>
          <a:off x="16270941" y="7620000"/>
          <a:ext cx="537884" cy="233083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100">
              <a:solidFill>
                <a:sysClr val="windowText" lastClr="000000"/>
              </a:solidFill>
            </a:rPr>
            <a:t>(D-E)</a:t>
          </a:r>
          <a:endParaRPr kumimoji="1" lang="ja-JP" altLang="en-US" sz="11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19</xdr:col>
      <xdr:colOff>0</xdr:colOff>
      <xdr:row>14</xdr:row>
      <xdr:rowOff>0</xdr:rowOff>
    </xdr:from>
    <xdr:to>
      <xdr:col>19</xdr:col>
      <xdr:colOff>537884</xdr:colOff>
      <xdr:row>14</xdr:row>
      <xdr:rowOff>233083</xdr:rowOff>
    </xdr:to>
    <xdr:sp macro="" textlink="">
      <xdr:nvSpPr>
        <xdr:cNvPr id="10" name="正方形/長方形 9">
          <a:extLst>
            <a:ext uri="{FF2B5EF4-FFF2-40B4-BE49-F238E27FC236}">
              <a16:creationId xmlns:a16="http://schemas.microsoft.com/office/drawing/2014/main" id="{78D63BD4-C0D4-4933-951C-3E2DB415C6AB}"/>
            </a:ext>
          </a:extLst>
        </xdr:cNvPr>
        <xdr:cNvSpPr/>
      </xdr:nvSpPr>
      <xdr:spPr>
        <a:xfrm>
          <a:off x="16270941" y="4320988"/>
          <a:ext cx="537884" cy="233083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100">
              <a:solidFill>
                <a:sysClr val="windowText" lastClr="000000"/>
              </a:solidFill>
            </a:rPr>
            <a:t>(A-B)</a:t>
          </a:r>
          <a:endParaRPr kumimoji="1" lang="ja-JP" altLang="en-US" sz="1100">
            <a:solidFill>
              <a:sysClr val="windowText" lastClr="000000"/>
            </a:solidFill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889363</xdr:colOff>
      <xdr:row>6</xdr:row>
      <xdr:rowOff>206828</xdr:rowOff>
    </xdr:from>
    <xdr:to>
      <xdr:col>2</xdr:col>
      <xdr:colOff>1556657</xdr:colOff>
      <xdr:row>7</xdr:row>
      <xdr:rowOff>174172</xdr:rowOff>
    </xdr:to>
    <xdr:sp macro="" textlink="">
      <xdr:nvSpPr>
        <xdr:cNvPr id="12" name="楕円 11">
          <a:extLst>
            <a:ext uri="{FF2B5EF4-FFF2-40B4-BE49-F238E27FC236}">
              <a16:creationId xmlns:a16="http://schemas.microsoft.com/office/drawing/2014/main" id="{086813C8-EABF-6C6E-5006-A9D5F3452E92}"/>
            </a:ext>
          </a:extLst>
        </xdr:cNvPr>
        <xdr:cNvSpPr/>
      </xdr:nvSpPr>
      <xdr:spPr>
        <a:xfrm>
          <a:off x="1433649" y="2394857"/>
          <a:ext cx="667294" cy="337458"/>
        </a:xfrm>
        <a:prstGeom prst="ellipse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en-US" altLang="ja-JP" sz="1400" b="1">
              <a:solidFill>
                <a:srgbClr val="FF0000"/>
              </a:solidFill>
            </a:rPr>
            <a:t>※1</a:t>
          </a:r>
        </a:p>
        <a:p>
          <a:pPr algn="ctr"/>
          <a:endParaRPr kumimoji="1" lang="ja-JP" altLang="en-US" sz="1400" b="1"/>
        </a:p>
      </xdr:txBody>
    </xdr:sp>
    <xdr:clientData/>
  </xdr:twoCellAnchor>
  <xdr:twoCellAnchor>
    <xdr:from>
      <xdr:col>13</xdr:col>
      <xdr:colOff>1001487</xdr:colOff>
      <xdr:row>2</xdr:row>
      <xdr:rowOff>43543</xdr:rowOff>
    </xdr:from>
    <xdr:to>
      <xdr:col>19</xdr:col>
      <xdr:colOff>1055916</xdr:colOff>
      <xdr:row>3</xdr:row>
      <xdr:rowOff>413657</xdr:rowOff>
    </xdr:to>
    <xdr:sp macro="" textlink="">
      <xdr:nvSpPr>
        <xdr:cNvPr id="25" name="テキスト ボックス 24">
          <a:extLst>
            <a:ext uri="{FF2B5EF4-FFF2-40B4-BE49-F238E27FC236}">
              <a16:creationId xmlns:a16="http://schemas.microsoft.com/office/drawing/2014/main" id="{59DE1ED3-912C-4DA0-817E-2D2507CB0C91}"/>
            </a:ext>
          </a:extLst>
        </xdr:cNvPr>
        <xdr:cNvSpPr txBox="1"/>
      </xdr:nvSpPr>
      <xdr:spPr>
        <a:xfrm>
          <a:off x="11854544" y="359229"/>
          <a:ext cx="5344886" cy="979714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100"/>
            <a:t>　</a:t>
          </a:r>
          <a:r>
            <a:rPr kumimoji="1" lang="en-US" altLang="ja-JP" sz="1100"/>
            <a:t>CO2</a:t>
          </a:r>
          <a:r>
            <a:rPr kumimoji="1" lang="ja-JP" altLang="en-US" sz="1100"/>
            <a:t>排出係数　　　　　　　　　発熱量換算係数　　　　　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エネルギー変換　</a:t>
          </a:r>
          <a:endParaRPr kumimoji="1" lang="en-US" altLang="ja-JP" sz="1100"/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100"/>
            <a:t>電力：</a:t>
          </a:r>
          <a:r>
            <a:rPr kumimoji="1" lang="en-US" altLang="ja-JP" sz="1100"/>
            <a:t>0.579</a:t>
          </a:r>
          <a:r>
            <a:rPr kumimoji="1" lang="ja-JP" altLang="en-US" sz="1100"/>
            <a:t>㎏</a:t>
          </a:r>
          <a:r>
            <a:rPr kumimoji="1" lang="en-US" altLang="ja-JP" sz="1100"/>
            <a:t>-CO2/kW</a:t>
          </a:r>
          <a:r>
            <a:rPr kumimoji="1" lang="ja-JP" altLang="en-US" sz="1100"/>
            <a:t>　　　　都市ガス</a:t>
          </a:r>
          <a:r>
            <a:rPr kumimoji="1" lang="en-US" altLang="ja-JP" sz="1100"/>
            <a:t>: 40.6MJ/m3N</a:t>
          </a:r>
          <a:r>
            <a:rPr kumimoji="0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</a:t>
          </a:r>
          <a:r>
            <a:rPr kumimoji="1" lang="ja-JP" altLang="en-US" sz="1100"/>
            <a:t>　　　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1KW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＝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3.6MJ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</a:t>
          </a:r>
          <a:r>
            <a:rPr kumimoji="1" lang="ja-JP" altLang="en-US" sz="1100"/>
            <a:t>　　　</a:t>
          </a:r>
          <a:endParaRPr kumimoji="1" lang="en-US" altLang="ja-JP" sz="1100"/>
        </a:p>
        <a:p>
          <a:r>
            <a:rPr kumimoji="1" lang="ja-JP" altLang="en-US" sz="1100"/>
            <a:t>都市ガス：</a:t>
          </a:r>
          <a:r>
            <a:rPr kumimoji="1" lang="en-US" altLang="ja-JP" sz="1100"/>
            <a:t>2.23Kg-Co2/m3N</a:t>
          </a:r>
          <a:r>
            <a:rPr kumimoji="1" lang="ja-JP" altLang="en-US" sz="1100"/>
            <a:t>　 　</a:t>
          </a:r>
          <a:r>
            <a:rPr kumimoji="1" lang="ja-JP" altLang="en-US" sz="1100" baseline="0"/>
            <a:t>  </a:t>
          </a:r>
          <a:r>
            <a:rPr kumimoji="1" lang="ja-JP" altLang="en-US" sz="1100"/>
            <a:t>　</a:t>
          </a:r>
          <a:endParaRPr kumimoji="1" lang="en-US" altLang="ja-JP" sz="1100"/>
        </a:p>
        <a:p>
          <a:endParaRPr kumimoji="1" lang="ja-JP" altLang="en-US" sz="1100"/>
        </a:p>
      </xdr:txBody>
    </xdr:sp>
    <xdr:clientData/>
  </xdr:twoCellAnchor>
  <xdr:twoCellAnchor>
    <xdr:from>
      <xdr:col>6</xdr:col>
      <xdr:colOff>119743</xdr:colOff>
      <xdr:row>6</xdr:row>
      <xdr:rowOff>206827</xdr:rowOff>
    </xdr:from>
    <xdr:to>
      <xdr:col>6</xdr:col>
      <xdr:colOff>787037</xdr:colOff>
      <xdr:row>7</xdr:row>
      <xdr:rowOff>228599</xdr:rowOff>
    </xdr:to>
    <xdr:sp macro="" textlink="">
      <xdr:nvSpPr>
        <xdr:cNvPr id="28" name="楕円 27">
          <a:extLst>
            <a:ext uri="{FF2B5EF4-FFF2-40B4-BE49-F238E27FC236}">
              <a16:creationId xmlns:a16="http://schemas.microsoft.com/office/drawing/2014/main" id="{091150CA-6A88-407B-9CFD-73E7A4A1A805}"/>
            </a:ext>
          </a:extLst>
        </xdr:cNvPr>
        <xdr:cNvSpPr/>
      </xdr:nvSpPr>
      <xdr:spPr>
        <a:xfrm>
          <a:off x="5192486" y="2394856"/>
          <a:ext cx="667294" cy="391886"/>
        </a:xfrm>
        <a:prstGeom prst="ellipse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en-US" altLang="ja-JP" sz="1400" b="1">
              <a:solidFill>
                <a:srgbClr val="FF0000"/>
              </a:solidFill>
            </a:rPr>
            <a:t>※2</a:t>
          </a:r>
        </a:p>
        <a:p>
          <a:pPr algn="ctr"/>
          <a:endParaRPr kumimoji="1" lang="ja-JP" altLang="en-US" sz="1400" b="1"/>
        </a:p>
      </xdr:txBody>
    </xdr:sp>
    <xdr:clientData/>
  </xdr:twoCellAnchor>
  <xdr:twoCellAnchor>
    <xdr:from>
      <xdr:col>8</xdr:col>
      <xdr:colOff>990600</xdr:colOff>
      <xdr:row>6</xdr:row>
      <xdr:rowOff>206828</xdr:rowOff>
    </xdr:from>
    <xdr:to>
      <xdr:col>9</xdr:col>
      <xdr:colOff>547551</xdr:colOff>
      <xdr:row>7</xdr:row>
      <xdr:rowOff>174172</xdr:rowOff>
    </xdr:to>
    <xdr:sp macro="" textlink="">
      <xdr:nvSpPr>
        <xdr:cNvPr id="30" name="楕円 29">
          <a:extLst>
            <a:ext uri="{FF2B5EF4-FFF2-40B4-BE49-F238E27FC236}">
              <a16:creationId xmlns:a16="http://schemas.microsoft.com/office/drawing/2014/main" id="{AE81D6FE-E627-423C-BA06-F7C5C5D2CFE7}"/>
            </a:ext>
          </a:extLst>
        </xdr:cNvPr>
        <xdr:cNvSpPr/>
      </xdr:nvSpPr>
      <xdr:spPr>
        <a:xfrm>
          <a:off x="7565571" y="2394857"/>
          <a:ext cx="667294" cy="337458"/>
        </a:xfrm>
        <a:prstGeom prst="ellipse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en-US" altLang="ja-JP" sz="1400" b="1">
              <a:solidFill>
                <a:srgbClr val="FF0000"/>
              </a:solidFill>
            </a:rPr>
            <a:t>※3</a:t>
          </a:r>
          <a:endParaRPr kumimoji="1" lang="ja-JP" altLang="en-US" sz="1400" b="1"/>
        </a:p>
      </xdr:txBody>
    </xdr:sp>
    <xdr:clientData/>
  </xdr:twoCellAnchor>
  <xdr:twoCellAnchor>
    <xdr:from>
      <xdr:col>10</xdr:col>
      <xdr:colOff>653143</xdr:colOff>
      <xdr:row>6</xdr:row>
      <xdr:rowOff>195942</xdr:rowOff>
    </xdr:from>
    <xdr:to>
      <xdr:col>11</xdr:col>
      <xdr:colOff>623752</xdr:colOff>
      <xdr:row>7</xdr:row>
      <xdr:rowOff>163286</xdr:rowOff>
    </xdr:to>
    <xdr:sp macro="" textlink="">
      <xdr:nvSpPr>
        <xdr:cNvPr id="31" name="楕円 30">
          <a:extLst>
            <a:ext uri="{FF2B5EF4-FFF2-40B4-BE49-F238E27FC236}">
              <a16:creationId xmlns:a16="http://schemas.microsoft.com/office/drawing/2014/main" id="{0D2F5978-185F-4FDE-9EF2-895D45F118FC}"/>
            </a:ext>
          </a:extLst>
        </xdr:cNvPr>
        <xdr:cNvSpPr/>
      </xdr:nvSpPr>
      <xdr:spPr>
        <a:xfrm>
          <a:off x="9470572" y="2383971"/>
          <a:ext cx="667294" cy="337458"/>
        </a:xfrm>
        <a:prstGeom prst="ellipse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en-US" altLang="ja-JP" sz="1400" b="1">
              <a:solidFill>
                <a:srgbClr val="FF0000"/>
              </a:solidFill>
            </a:rPr>
            <a:t>※4</a:t>
          </a:r>
          <a:endParaRPr kumimoji="1" lang="ja-JP" altLang="en-US" sz="1400" b="1"/>
        </a:p>
      </xdr:txBody>
    </xdr:sp>
    <xdr:clientData/>
  </xdr:twoCellAnchor>
  <xdr:twoCellAnchor>
    <xdr:from>
      <xdr:col>13</xdr:col>
      <xdr:colOff>903514</xdr:colOff>
      <xdr:row>6</xdr:row>
      <xdr:rowOff>10886</xdr:rowOff>
    </xdr:from>
    <xdr:to>
      <xdr:col>14</xdr:col>
      <xdr:colOff>514894</xdr:colOff>
      <xdr:row>6</xdr:row>
      <xdr:rowOff>348344</xdr:rowOff>
    </xdr:to>
    <xdr:sp macro="" textlink="">
      <xdr:nvSpPr>
        <xdr:cNvPr id="32" name="楕円 31">
          <a:extLst>
            <a:ext uri="{FF2B5EF4-FFF2-40B4-BE49-F238E27FC236}">
              <a16:creationId xmlns:a16="http://schemas.microsoft.com/office/drawing/2014/main" id="{99E1B1A6-1933-4413-8904-E000E487134D}"/>
            </a:ext>
          </a:extLst>
        </xdr:cNvPr>
        <xdr:cNvSpPr/>
      </xdr:nvSpPr>
      <xdr:spPr>
        <a:xfrm>
          <a:off x="11756571" y="2198915"/>
          <a:ext cx="667294" cy="337458"/>
        </a:xfrm>
        <a:prstGeom prst="ellipse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en-US" altLang="ja-JP" sz="1400" b="1">
              <a:solidFill>
                <a:srgbClr val="FF0000"/>
              </a:solidFill>
            </a:rPr>
            <a:t>※5</a:t>
          </a:r>
        </a:p>
        <a:p>
          <a:pPr algn="ctr"/>
          <a:endParaRPr kumimoji="1" lang="ja-JP" altLang="en-US" sz="1400" b="1"/>
        </a:p>
      </xdr:txBody>
    </xdr:sp>
    <xdr:clientData/>
  </xdr:twoCellAnchor>
  <xdr:twoCellAnchor>
    <xdr:from>
      <xdr:col>8</xdr:col>
      <xdr:colOff>1088571</xdr:colOff>
      <xdr:row>18</xdr:row>
      <xdr:rowOff>10886</xdr:rowOff>
    </xdr:from>
    <xdr:to>
      <xdr:col>9</xdr:col>
      <xdr:colOff>645522</xdr:colOff>
      <xdr:row>18</xdr:row>
      <xdr:rowOff>348344</xdr:rowOff>
    </xdr:to>
    <xdr:sp macro="" textlink="">
      <xdr:nvSpPr>
        <xdr:cNvPr id="33" name="楕円 32">
          <a:extLst>
            <a:ext uri="{FF2B5EF4-FFF2-40B4-BE49-F238E27FC236}">
              <a16:creationId xmlns:a16="http://schemas.microsoft.com/office/drawing/2014/main" id="{6230316C-5DF3-4F9B-A68B-AD2D61933770}"/>
            </a:ext>
          </a:extLst>
        </xdr:cNvPr>
        <xdr:cNvSpPr/>
      </xdr:nvSpPr>
      <xdr:spPr>
        <a:xfrm>
          <a:off x="7663542" y="6477000"/>
          <a:ext cx="667294" cy="337458"/>
        </a:xfrm>
        <a:prstGeom prst="ellipse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en-US" altLang="ja-JP" sz="1400" b="1">
              <a:solidFill>
                <a:srgbClr val="FF0000"/>
              </a:solidFill>
            </a:rPr>
            <a:t>※6</a:t>
          </a:r>
        </a:p>
        <a:p>
          <a:pPr algn="ctr"/>
          <a:endParaRPr kumimoji="1" lang="ja-JP" altLang="en-US" sz="1400" b="1"/>
        </a:p>
      </xdr:txBody>
    </xdr:sp>
    <xdr:clientData/>
  </xdr:twoCellAnchor>
  <xdr:twoCellAnchor>
    <xdr:from>
      <xdr:col>12</xdr:col>
      <xdr:colOff>283028</xdr:colOff>
      <xdr:row>18</xdr:row>
      <xdr:rowOff>76201</xdr:rowOff>
    </xdr:from>
    <xdr:to>
      <xdr:col>13</xdr:col>
      <xdr:colOff>449580</xdr:colOff>
      <xdr:row>19</xdr:row>
      <xdr:rowOff>43544</xdr:rowOff>
    </xdr:to>
    <xdr:sp macro="" textlink="">
      <xdr:nvSpPr>
        <xdr:cNvPr id="34" name="楕円 33">
          <a:extLst>
            <a:ext uri="{FF2B5EF4-FFF2-40B4-BE49-F238E27FC236}">
              <a16:creationId xmlns:a16="http://schemas.microsoft.com/office/drawing/2014/main" id="{CF91E97C-7BD2-4E55-9F21-C22486B07E68}"/>
            </a:ext>
          </a:extLst>
        </xdr:cNvPr>
        <xdr:cNvSpPr/>
      </xdr:nvSpPr>
      <xdr:spPr>
        <a:xfrm>
          <a:off x="10700657" y="6542315"/>
          <a:ext cx="667294" cy="337458"/>
        </a:xfrm>
        <a:prstGeom prst="ellipse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en-US" altLang="ja-JP" sz="1400" b="1">
              <a:solidFill>
                <a:srgbClr val="FF0000"/>
              </a:solidFill>
            </a:rPr>
            <a:t>※7</a:t>
          </a:r>
        </a:p>
        <a:p>
          <a:pPr algn="ctr"/>
          <a:endParaRPr kumimoji="1" lang="ja-JP" altLang="en-US" sz="1400" b="1"/>
        </a:p>
      </xdr:txBody>
    </xdr:sp>
    <xdr:clientData/>
  </xdr:twoCellAnchor>
  <xdr:twoCellAnchor>
    <xdr:from>
      <xdr:col>8</xdr:col>
      <xdr:colOff>1055914</xdr:colOff>
      <xdr:row>28</xdr:row>
      <xdr:rowOff>174171</xdr:rowOff>
    </xdr:from>
    <xdr:to>
      <xdr:col>9</xdr:col>
      <xdr:colOff>612865</xdr:colOff>
      <xdr:row>28</xdr:row>
      <xdr:rowOff>511629</xdr:rowOff>
    </xdr:to>
    <xdr:sp macro="" textlink="">
      <xdr:nvSpPr>
        <xdr:cNvPr id="36" name="楕円 35">
          <a:extLst>
            <a:ext uri="{FF2B5EF4-FFF2-40B4-BE49-F238E27FC236}">
              <a16:creationId xmlns:a16="http://schemas.microsoft.com/office/drawing/2014/main" id="{B6E048A9-C403-4E7E-86AE-C225277A19FE}"/>
            </a:ext>
          </a:extLst>
        </xdr:cNvPr>
        <xdr:cNvSpPr/>
      </xdr:nvSpPr>
      <xdr:spPr>
        <a:xfrm>
          <a:off x="7630885" y="10167257"/>
          <a:ext cx="667294" cy="337458"/>
        </a:xfrm>
        <a:prstGeom prst="ellipse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en-US" altLang="ja-JP" sz="1400" b="1">
              <a:solidFill>
                <a:srgbClr val="FF0000"/>
              </a:solidFill>
            </a:rPr>
            <a:t>※8</a:t>
          </a:r>
          <a:endParaRPr kumimoji="1" lang="ja-JP" altLang="en-US" sz="1400" b="1"/>
        </a:p>
      </xdr:txBody>
    </xdr:sp>
    <xdr:clientData/>
  </xdr:twoCellAnchor>
  <xdr:twoCellAnchor>
    <xdr:from>
      <xdr:col>2</xdr:col>
      <xdr:colOff>1060397</xdr:colOff>
      <xdr:row>32</xdr:row>
      <xdr:rowOff>93489</xdr:rowOff>
    </xdr:from>
    <xdr:to>
      <xdr:col>3</xdr:col>
      <xdr:colOff>715318</xdr:colOff>
      <xdr:row>35</xdr:row>
      <xdr:rowOff>170330</xdr:rowOff>
    </xdr:to>
    <xdr:sp macro="" textlink="">
      <xdr:nvSpPr>
        <xdr:cNvPr id="37" name="楕円 36">
          <a:extLst>
            <a:ext uri="{FF2B5EF4-FFF2-40B4-BE49-F238E27FC236}">
              <a16:creationId xmlns:a16="http://schemas.microsoft.com/office/drawing/2014/main" id="{7D2EFDC1-716B-4FC0-902A-036845BB35AB}"/>
            </a:ext>
          </a:extLst>
        </xdr:cNvPr>
        <xdr:cNvSpPr/>
      </xdr:nvSpPr>
      <xdr:spPr>
        <a:xfrm>
          <a:off x="1535526" y="9300242"/>
          <a:ext cx="1671980" cy="802982"/>
        </a:xfrm>
        <a:prstGeom prst="ellipse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en-US" altLang="ja-JP" sz="1400" b="1">
              <a:solidFill>
                <a:srgbClr val="FF0000"/>
              </a:solidFill>
            </a:rPr>
            <a:t>※9</a:t>
          </a:r>
          <a:endParaRPr kumimoji="1" lang="ja-JP" altLang="en-US" sz="1400" b="1"/>
        </a:p>
      </xdr:txBody>
    </xdr:sp>
    <xdr:clientData/>
  </xdr:twoCellAnchor>
  <xdr:twoCellAnchor>
    <xdr:from>
      <xdr:col>1</xdr:col>
      <xdr:colOff>21771</xdr:colOff>
      <xdr:row>3</xdr:row>
      <xdr:rowOff>326572</xdr:rowOff>
    </xdr:from>
    <xdr:to>
      <xdr:col>2</xdr:col>
      <xdr:colOff>210094</xdr:colOff>
      <xdr:row>4</xdr:row>
      <xdr:rowOff>239487</xdr:rowOff>
    </xdr:to>
    <xdr:sp macro="" textlink="">
      <xdr:nvSpPr>
        <xdr:cNvPr id="3" name="楕円 2">
          <a:extLst>
            <a:ext uri="{FF2B5EF4-FFF2-40B4-BE49-F238E27FC236}">
              <a16:creationId xmlns:a16="http://schemas.microsoft.com/office/drawing/2014/main" id="{613F25E3-93FF-4BEB-8170-03FE34191CBA}"/>
            </a:ext>
          </a:extLst>
        </xdr:cNvPr>
        <xdr:cNvSpPr/>
      </xdr:nvSpPr>
      <xdr:spPr>
        <a:xfrm>
          <a:off x="21771" y="1251858"/>
          <a:ext cx="667294" cy="337458"/>
        </a:xfrm>
        <a:prstGeom prst="ellipse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en-US" altLang="ja-JP" sz="1400" b="1">
              <a:solidFill>
                <a:srgbClr val="FF0000"/>
              </a:solidFill>
            </a:rPr>
            <a:t>※0</a:t>
          </a:r>
          <a:endParaRPr kumimoji="1" lang="ja-JP" altLang="en-US" sz="1400" b="1"/>
        </a:p>
      </xdr:txBody>
    </xdr:sp>
    <xdr:clientData/>
  </xdr:twoCellAnchor>
  <xdr:twoCellAnchor>
    <xdr:from>
      <xdr:col>0</xdr:col>
      <xdr:colOff>0</xdr:colOff>
      <xdr:row>16</xdr:row>
      <xdr:rowOff>0</xdr:rowOff>
    </xdr:from>
    <xdr:to>
      <xdr:col>2</xdr:col>
      <xdr:colOff>188323</xdr:colOff>
      <xdr:row>17</xdr:row>
      <xdr:rowOff>21772</xdr:rowOff>
    </xdr:to>
    <xdr:sp macro="" textlink="">
      <xdr:nvSpPr>
        <xdr:cNvPr id="4" name="楕円 3">
          <a:extLst>
            <a:ext uri="{FF2B5EF4-FFF2-40B4-BE49-F238E27FC236}">
              <a16:creationId xmlns:a16="http://schemas.microsoft.com/office/drawing/2014/main" id="{C8F9FA8E-A249-4FCF-8DE9-D0E52B27D62C}"/>
            </a:ext>
          </a:extLst>
        </xdr:cNvPr>
        <xdr:cNvSpPr/>
      </xdr:nvSpPr>
      <xdr:spPr>
        <a:xfrm>
          <a:off x="0" y="5627914"/>
          <a:ext cx="667294" cy="337458"/>
        </a:xfrm>
        <a:prstGeom prst="ellipse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en-US" altLang="ja-JP" sz="1400" b="1">
              <a:solidFill>
                <a:srgbClr val="FF0000"/>
              </a:solidFill>
            </a:rPr>
            <a:t>※0</a:t>
          </a:r>
          <a:endParaRPr kumimoji="1" lang="ja-JP" altLang="en-US" sz="1400" b="1"/>
        </a:p>
      </xdr:txBody>
    </xdr:sp>
    <xdr:clientData/>
  </xdr:twoCellAnchor>
  <xdr:twoCellAnchor>
    <xdr:from>
      <xdr:col>8</xdr:col>
      <xdr:colOff>794658</xdr:colOff>
      <xdr:row>2</xdr:row>
      <xdr:rowOff>195941</xdr:rowOff>
    </xdr:from>
    <xdr:to>
      <xdr:col>12</xdr:col>
      <xdr:colOff>87087</xdr:colOff>
      <xdr:row>3</xdr:row>
      <xdr:rowOff>174170</xdr:rowOff>
    </xdr:to>
    <xdr:sp macro="" textlink="">
      <xdr:nvSpPr>
        <xdr:cNvPr id="5" name="吹き出し: 角を丸めた四角形 4">
          <a:extLst>
            <a:ext uri="{FF2B5EF4-FFF2-40B4-BE49-F238E27FC236}">
              <a16:creationId xmlns:a16="http://schemas.microsoft.com/office/drawing/2014/main" id="{AF29D8A9-AF87-EE70-9FD9-38D935C10438}"/>
            </a:ext>
          </a:extLst>
        </xdr:cNvPr>
        <xdr:cNvSpPr/>
      </xdr:nvSpPr>
      <xdr:spPr>
        <a:xfrm>
          <a:off x="7304315" y="511627"/>
          <a:ext cx="3135086" cy="587829"/>
        </a:xfrm>
        <a:prstGeom prst="wedgeRoundRectCallout">
          <a:avLst>
            <a:gd name="adj1" fmla="val 96474"/>
            <a:gd name="adj2" fmla="val 14668"/>
            <a:gd name="adj3" fmla="val 16667"/>
          </a:avLst>
        </a:prstGeom>
        <a:solidFill>
          <a:schemeClr val="accent1">
            <a:lumMod val="60000"/>
            <a:lumOff val="40000"/>
            <a:alpha val="5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>
              <a:solidFill>
                <a:schemeClr val="tx1">
                  <a:lumMod val="95000"/>
                  <a:lumOff val="5000"/>
                </a:schemeClr>
              </a:solidFill>
            </a:rPr>
            <a:t>算出に使用する係数を記載してください</a:t>
          </a:r>
          <a:r>
            <a:rPr kumimoji="1" lang="ja-JP" altLang="en-US" sz="1100"/>
            <a:t>。</a:t>
          </a:r>
        </a:p>
      </xdr:txBody>
    </xdr:sp>
    <xdr:clientData/>
  </xdr:twoCellAnchor>
  <xdr:twoCellAnchor>
    <xdr:from>
      <xdr:col>12</xdr:col>
      <xdr:colOff>89646</xdr:colOff>
      <xdr:row>24</xdr:row>
      <xdr:rowOff>161365</xdr:rowOff>
    </xdr:from>
    <xdr:to>
      <xdr:col>13</xdr:col>
      <xdr:colOff>519953</xdr:colOff>
      <xdr:row>26</xdr:row>
      <xdr:rowOff>75560</xdr:rowOff>
    </xdr:to>
    <xdr:sp macro="" textlink="">
      <xdr:nvSpPr>
        <xdr:cNvPr id="2" name="楕円 1">
          <a:extLst>
            <a:ext uri="{FF2B5EF4-FFF2-40B4-BE49-F238E27FC236}">
              <a16:creationId xmlns:a16="http://schemas.microsoft.com/office/drawing/2014/main" id="{B1F977A2-2B03-4662-9635-A0465F9531D0}"/>
            </a:ext>
          </a:extLst>
        </xdr:cNvPr>
        <xdr:cNvSpPr/>
      </xdr:nvSpPr>
      <xdr:spPr>
        <a:xfrm>
          <a:off x="10399058" y="7180730"/>
          <a:ext cx="932330" cy="416218"/>
        </a:xfrm>
        <a:prstGeom prst="ellipse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en-US" altLang="ja-JP" sz="1400" b="1">
              <a:solidFill>
                <a:srgbClr val="FF0000"/>
              </a:solidFill>
            </a:rPr>
            <a:t>※10</a:t>
          </a:r>
          <a:endParaRPr kumimoji="1" lang="ja-JP" altLang="en-US" sz="1400" b="1"/>
        </a:p>
      </xdr:txBody>
    </xdr:sp>
    <xdr:clientData/>
  </xdr:twoCellAnchor>
  <xdr:twoCellAnchor>
    <xdr:from>
      <xdr:col>11</xdr:col>
      <xdr:colOff>8965</xdr:colOff>
      <xdr:row>14</xdr:row>
      <xdr:rowOff>-1</xdr:rowOff>
    </xdr:from>
    <xdr:to>
      <xdr:col>11</xdr:col>
      <xdr:colOff>546849</xdr:colOff>
      <xdr:row>14</xdr:row>
      <xdr:rowOff>233082</xdr:rowOff>
    </xdr:to>
    <xdr:sp macro="" textlink="">
      <xdr:nvSpPr>
        <xdr:cNvPr id="6" name="正方形/長方形 5">
          <a:extLst>
            <a:ext uri="{FF2B5EF4-FFF2-40B4-BE49-F238E27FC236}">
              <a16:creationId xmlns:a16="http://schemas.microsoft.com/office/drawing/2014/main" id="{C0A8E0EB-4B9E-9DDE-8BAE-398C2D7CBB38}"/>
            </a:ext>
          </a:extLst>
        </xdr:cNvPr>
        <xdr:cNvSpPr/>
      </xdr:nvSpPr>
      <xdr:spPr>
        <a:xfrm>
          <a:off x="9412941" y="4159623"/>
          <a:ext cx="537884" cy="233083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100">
              <a:solidFill>
                <a:sysClr val="windowText" lastClr="000000"/>
              </a:solidFill>
            </a:rPr>
            <a:t>(A+B)</a:t>
          </a:r>
          <a:endParaRPr kumimoji="1" lang="ja-JP" altLang="en-US" sz="11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13</xdr:col>
      <xdr:colOff>0</xdr:colOff>
      <xdr:row>14</xdr:row>
      <xdr:rowOff>0</xdr:rowOff>
    </xdr:from>
    <xdr:to>
      <xdr:col>13</xdr:col>
      <xdr:colOff>537884</xdr:colOff>
      <xdr:row>14</xdr:row>
      <xdr:rowOff>233083</xdr:rowOff>
    </xdr:to>
    <xdr:sp macro="" textlink="">
      <xdr:nvSpPr>
        <xdr:cNvPr id="7" name="正方形/長方形 6">
          <a:extLst>
            <a:ext uri="{FF2B5EF4-FFF2-40B4-BE49-F238E27FC236}">
              <a16:creationId xmlns:a16="http://schemas.microsoft.com/office/drawing/2014/main" id="{573036B6-0193-4C4E-A758-80EDA1DEDC9A}"/>
            </a:ext>
          </a:extLst>
        </xdr:cNvPr>
        <xdr:cNvSpPr/>
      </xdr:nvSpPr>
      <xdr:spPr>
        <a:xfrm>
          <a:off x="10811435" y="4159624"/>
          <a:ext cx="537884" cy="233083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100">
              <a:solidFill>
                <a:sysClr val="windowText" lastClr="000000"/>
              </a:solidFill>
            </a:rPr>
            <a:t>(A+B)</a:t>
          </a:r>
          <a:endParaRPr kumimoji="1" lang="ja-JP" altLang="en-US" sz="11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15</xdr:col>
      <xdr:colOff>0</xdr:colOff>
      <xdr:row>14</xdr:row>
      <xdr:rowOff>0</xdr:rowOff>
    </xdr:from>
    <xdr:to>
      <xdr:col>15</xdr:col>
      <xdr:colOff>537884</xdr:colOff>
      <xdr:row>14</xdr:row>
      <xdr:rowOff>233083</xdr:rowOff>
    </xdr:to>
    <xdr:sp macro="" textlink="">
      <xdr:nvSpPr>
        <xdr:cNvPr id="8" name="正方形/長方形 7">
          <a:extLst>
            <a:ext uri="{FF2B5EF4-FFF2-40B4-BE49-F238E27FC236}">
              <a16:creationId xmlns:a16="http://schemas.microsoft.com/office/drawing/2014/main" id="{FDC7171B-2932-4FA1-A81F-8A2A13DA1AA4}"/>
            </a:ext>
          </a:extLst>
        </xdr:cNvPr>
        <xdr:cNvSpPr/>
      </xdr:nvSpPr>
      <xdr:spPr>
        <a:xfrm>
          <a:off x="12891247" y="4159624"/>
          <a:ext cx="537884" cy="233083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100">
              <a:solidFill>
                <a:sysClr val="windowText" lastClr="000000"/>
              </a:solidFill>
            </a:rPr>
            <a:t>(A-B)</a:t>
          </a:r>
          <a:endParaRPr kumimoji="1" lang="ja-JP" altLang="en-US" sz="11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17</xdr:col>
      <xdr:colOff>0</xdr:colOff>
      <xdr:row>14</xdr:row>
      <xdr:rowOff>0</xdr:rowOff>
    </xdr:from>
    <xdr:to>
      <xdr:col>17</xdr:col>
      <xdr:colOff>537884</xdr:colOff>
      <xdr:row>14</xdr:row>
      <xdr:rowOff>233083</xdr:rowOff>
    </xdr:to>
    <xdr:sp macro="" textlink="">
      <xdr:nvSpPr>
        <xdr:cNvPr id="9" name="正方形/長方形 8">
          <a:extLst>
            <a:ext uri="{FF2B5EF4-FFF2-40B4-BE49-F238E27FC236}">
              <a16:creationId xmlns:a16="http://schemas.microsoft.com/office/drawing/2014/main" id="{8F2E6D2F-731C-495D-91FD-6134564AD753}"/>
            </a:ext>
          </a:extLst>
        </xdr:cNvPr>
        <xdr:cNvSpPr/>
      </xdr:nvSpPr>
      <xdr:spPr>
        <a:xfrm>
          <a:off x="14280776" y="4159624"/>
          <a:ext cx="537884" cy="233083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100">
              <a:solidFill>
                <a:sysClr val="windowText" lastClr="000000"/>
              </a:solidFill>
            </a:rPr>
            <a:t>(A-B)</a:t>
          </a:r>
          <a:endParaRPr kumimoji="1" lang="ja-JP" altLang="en-US" sz="11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17</xdr:col>
      <xdr:colOff>0</xdr:colOff>
      <xdr:row>26</xdr:row>
      <xdr:rowOff>0</xdr:rowOff>
    </xdr:from>
    <xdr:to>
      <xdr:col>17</xdr:col>
      <xdr:colOff>537884</xdr:colOff>
      <xdr:row>26</xdr:row>
      <xdr:rowOff>233083</xdr:rowOff>
    </xdr:to>
    <xdr:sp macro="" textlink="">
      <xdr:nvSpPr>
        <xdr:cNvPr id="10" name="正方形/長方形 9">
          <a:extLst>
            <a:ext uri="{FF2B5EF4-FFF2-40B4-BE49-F238E27FC236}">
              <a16:creationId xmlns:a16="http://schemas.microsoft.com/office/drawing/2014/main" id="{E80BC2D8-84B1-4AE2-B36A-82893BFDE15E}"/>
            </a:ext>
          </a:extLst>
        </xdr:cNvPr>
        <xdr:cNvSpPr/>
      </xdr:nvSpPr>
      <xdr:spPr>
        <a:xfrm>
          <a:off x="14280776" y="7521388"/>
          <a:ext cx="537884" cy="233083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100">
              <a:solidFill>
                <a:sysClr val="windowText" lastClr="000000"/>
              </a:solidFill>
            </a:rPr>
            <a:t>(D-E)</a:t>
          </a:r>
          <a:endParaRPr kumimoji="1" lang="ja-JP" altLang="en-US" sz="11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12</xdr:col>
      <xdr:colOff>430302</xdr:colOff>
      <xdr:row>26</xdr:row>
      <xdr:rowOff>0</xdr:rowOff>
    </xdr:from>
    <xdr:to>
      <xdr:col>13</xdr:col>
      <xdr:colOff>466163</xdr:colOff>
      <xdr:row>26</xdr:row>
      <xdr:rowOff>233083</xdr:rowOff>
    </xdr:to>
    <xdr:sp macro="" textlink="">
      <xdr:nvSpPr>
        <xdr:cNvPr id="14" name="正方形/長方形 13">
          <a:extLst>
            <a:ext uri="{FF2B5EF4-FFF2-40B4-BE49-F238E27FC236}">
              <a16:creationId xmlns:a16="http://schemas.microsoft.com/office/drawing/2014/main" id="{EA89A471-97AB-4DEE-AD6E-2EC263AB1B74}"/>
            </a:ext>
          </a:extLst>
        </xdr:cNvPr>
        <xdr:cNvSpPr/>
      </xdr:nvSpPr>
      <xdr:spPr>
        <a:xfrm>
          <a:off x="10739714" y="7521388"/>
          <a:ext cx="537884" cy="233083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100">
              <a:solidFill>
                <a:sysClr val="windowText" lastClr="000000"/>
              </a:solidFill>
            </a:rPr>
            <a:t>(D+E)</a:t>
          </a:r>
          <a:endParaRPr kumimoji="1" lang="ja-JP" altLang="en-US" sz="11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19</xdr:col>
      <xdr:colOff>0</xdr:colOff>
      <xdr:row>26</xdr:row>
      <xdr:rowOff>0</xdr:rowOff>
    </xdr:from>
    <xdr:to>
      <xdr:col>19</xdr:col>
      <xdr:colOff>537884</xdr:colOff>
      <xdr:row>26</xdr:row>
      <xdr:rowOff>233083</xdr:rowOff>
    </xdr:to>
    <xdr:sp macro="" textlink="">
      <xdr:nvSpPr>
        <xdr:cNvPr id="13" name="正方形/長方形 12">
          <a:extLst>
            <a:ext uri="{FF2B5EF4-FFF2-40B4-BE49-F238E27FC236}">
              <a16:creationId xmlns:a16="http://schemas.microsoft.com/office/drawing/2014/main" id="{545C2E59-64B8-4D7B-8763-4EB44E552990}"/>
            </a:ext>
          </a:extLst>
        </xdr:cNvPr>
        <xdr:cNvSpPr/>
      </xdr:nvSpPr>
      <xdr:spPr>
        <a:xfrm>
          <a:off x="16082682" y="7521388"/>
          <a:ext cx="537884" cy="233083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100">
              <a:solidFill>
                <a:sysClr val="windowText" lastClr="000000"/>
              </a:solidFill>
            </a:rPr>
            <a:t>(D-E)</a:t>
          </a:r>
          <a:endParaRPr kumimoji="1" lang="ja-JP" altLang="en-US" sz="11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19</xdr:col>
      <xdr:colOff>0</xdr:colOff>
      <xdr:row>14</xdr:row>
      <xdr:rowOff>0</xdr:rowOff>
    </xdr:from>
    <xdr:to>
      <xdr:col>19</xdr:col>
      <xdr:colOff>537884</xdr:colOff>
      <xdr:row>14</xdr:row>
      <xdr:rowOff>233083</xdr:rowOff>
    </xdr:to>
    <xdr:sp macro="" textlink="">
      <xdr:nvSpPr>
        <xdr:cNvPr id="16" name="正方形/長方形 15">
          <a:extLst>
            <a:ext uri="{FF2B5EF4-FFF2-40B4-BE49-F238E27FC236}">
              <a16:creationId xmlns:a16="http://schemas.microsoft.com/office/drawing/2014/main" id="{DA164E2B-6878-4661-BD98-AC8F6619EC7F}"/>
            </a:ext>
          </a:extLst>
        </xdr:cNvPr>
        <xdr:cNvSpPr/>
      </xdr:nvSpPr>
      <xdr:spPr>
        <a:xfrm>
          <a:off x="16082682" y="4159624"/>
          <a:ext cx="537884" cy="233083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100">
              <a:solidFill>
                <a:sysClr val="windowText" lastClr="000000"/>
              </a:solidFill>
            </a:rPr>
            <a:t>(A-B)</a:t>
          </a:r>
          <a:endParaRPr kumimoji="1" lang="ja-JP" altLang="en-US" sz="1100">
            <a:solidFill>
              <a:sysClr val="windowText" lastClr="000000"/>
            </a:solidFill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219916-8712-4AF2-9D31-D14847D42A3B}">
  <sheetPr>
    <pageSetUpPr fitToPage="1"/>
  </sheetPr>
  <dimension ref="B1:T45"/>
  <sheetViews>
    <sheetView showGridLines="0" tabSelected="1" view="pageBreakPreview" zoomScale="70" zoomScaleNormal="75" zoomScaleSheetLayoutView="70" workbookViewId="0">
      <selection activeCell="D36" sqref="D36:E36"/>
    </sheetView>
  </sheetViews>
  <sheetFormatPr defaultColWidth="8.69921875" defaultRowHeight="19.8" x14ac:dyDescent="0.45"/>
  <cols>
    <col min="1" max="1" width="2" style="13" customWidth="1"/>
    <col min="2" max="2" width="8.69921875" style="13" customWidth="1"/>
    <col min="3" max="3" width="26.5" style="88" customWidth="1"/>
    <col min="4" max="4" width="13.19921875" style="72" customWidth="1"/>
    <col min="5" max="5" width="11.59765625" style="72" customWidth="1"/>
    <col min="6" max="6" width="8" style="72" customWidth="1"/>
    <col min="7" max="7" width="12.5" style="13" customWidth="1"/>
    <col min="8" max="8" width="7.09765625" style="72" customWidth="1"/>
    <col min="9" max="9" width="14.59765625" style="13" customWidth="1"/>
    <col min="10" max="10" width="14.69921875" style="13" customWidth="1"/>
    <col min="11" max="11" width="9.09765625" style="148" customWidth="1"/>
    <col min="12" max="12" width="11.8984375" style="13" customWidth="1"/>
    <col min="13" max="13" width="6.59765625" style="72" customWidth="1"/>
    <col min="14" max="14" width="13.69921875" style="13" customWidth="1"/>
    <col min="15" max="15" width="13.59765625" style="13" customWidth="1"/>
    <col min="16" max="16" width="12.19921875" style="13" customWidth="1"/>
    <col min="17" max="17" width="6" style="13" customWidth="1"/>
    <col min="18" max="18" width="16.59765625" style="13" customWidth="1"/>
    <col min="19" max="19" width="7.09765625" style="72" customWidth="1"/>
    <col min="20" max="20" width="15.09765625" style="13" customWidth="1"/>
    <col min="21" max="21" width="3.69921875" style="13" customWidth="1"/>
    <col min="22" max="16384" width="8.69921875" style="13"/>
  </cols>
  <sheetData>
    <row r="1" spans="2:20" ht="4.95" customHeight="1" x14ac:dyDescent="0.45"/>
    <row r="2" spans="2:20" x14ac:dyDescent="0.45">
      <c r="T2" s="87" t="s">
        <v>19</v>
      </c>
    </row>
    <row r="3" spans="2:20" ht="48" customHeight="1" x14ac:dyDescent="0.45">
      <c r="B3" s="99" t="s">
        <v>70</v>
      </c>
      <c r="D3" s="105"/>
      <c r="E3" s="105"/>
      <c r="F3" s="105"/>
    </row>
    <row r="4" spans="2:20" ht="33.6" customHeight="1" thickBot="1" x14ac:dyDescent="0.5"/>
    <row r="5" spans="2:20" ht="25.2" customHeight="1" thickBot="1" x14ac:dyDescent="0.5">
      <c r="C5" s="89"/>
      <c r="E5" s="112"/>
      <c r="F5" s="294" t="s">
        <v>1</v>
      </c>
      <c r="G5" s="295"/>
      <c r="H5" s="295"/>
      <c r="I5" s="295"/>
      <c r="J5" s="296"/>
      <c r="K5" s="294" t="s">
        <v>2</v>
      </c>
      <c r="L5" s="295"/>
      <c r="M5" s="295"/>
      <c r="N5" s="295"/>
      <c r="O5" s="295"/>
      <c r="P5" s="295"/>
      <c r="Q5" s="295"/>
      <c r="R5" s="295"/>
      <c r="S5" s="295"/>
      <c r="T5" s="296"/>
    </row>
    <row r="6" spans="2:20" ht="49.95" customHeight="1" thickBot="1" x14ac:dyDescent="0.5">
      <c r="B6" s="126" t="s">
        <v>6</v>
      </c>
      <c r="C6" s="70" t="s">
        <v>5</v>
      </c>
      <c r="D6" s="6" t="s">
        <v>12</v>
      </c>
      <c r="E6" s="6"/>
      <c r="F6" s="6" t="s">
        <v>7</v>
      </c>
      <c r="G6" s="332" t="s">
        <v>41</v>
      </c>
      <c r="H6" s="333"/>
      <c r="I6" s="2" t="s">
        <v>42</v>
      </c>
      <c r="J6" s="4" t="s">
        <v>0</v>
      </c>
      <c r="K6" s="149" t="s">
        <v>7</v>
      </c>
      <c r="L6" s="332" t="s">
        <v>43</v>
      </c>
      <c r="M6" s="333"/>
      <c r="N6" s="2" t="s">
        <v>44</v>
      </c>
      <c r="O6" s="2" t="s">
        <v>3</v>
      </c>
      <c r="P6" s="330" t="s">
        <v>74</v>
      </c>
      <c r="Q6" s="331"/>
      <c r="R6" s="2" t="s">
        <v>9</v>
      </c>
      <c r="S6" s="3" t="s">
        <v>20</v>
      </c>
      <c r="T6" s="4" t="s">
        <v>4</v>
      </c>
    </row>
    <row r="7" spans="2:20" ht="19.95" customHeight="1" x14ac:dyDescent="0.45">
      <c r="B7" s="309" t="s">
        <v>10</v>
      </c>
      <c r="C7" s="90"/>
      <c r="D7" s="119"/>
      <c r="E7" s="102" t="s">
        <v>18</v>
      </c>
      <c r="F7" s="127"/>
      <c r="G7" s="322"/>
      <c r="H7" s="323"/>
      <c r="I7" s="16"/>
      <c r="J7" s="194" t="str">
        <f>IF(G7="","",G7*0.579/1000)</f>
        <v/>
      </c>
      <c r="K7" s="150"/>
      <c r="L7" s="328"/>
      <c r="M7" s="329"/>
      <c r="N7" s="151"/>
      <c r="O7" s="151"/>
      <c r="P7" s="328" t="str">
        <f>IF(G7="","",(G7-L7))</f>
        <v/>
      </c>
      <c r="Q7" s="329"/>
      <c r="R7" s="19" t="str">
        <f>IF(P7="","",P7*0.579/1000)</f>
        <v/>
      </c>
      <c r="S7" s="134"/>
      <c r="T7" s="20" t="str">
        <f>IF(R7="","",R7*S7)</f>
        <v/>
      </c>
    </row>
    <row r="8" spans="2:20" ht="19.95" customHeight="1" x14ac:dyDescent="0.45">
      <c r="B8" s="310"/>
      <c r="C8" s="91"/>
      <c r="D8" s="35"/>
      <c r="E8" s="101" t="s">
        <v>18</v>
      </c>
      <c r="F8" s="35"/>
      <c r="G8" s="324"/>
      <c r="H8" s="325"/>
      <c r="I8" s="23"/>
      <c r="J8" s="194" t="str">
        <f t="shared" ref="J8:J9" si="0">IF(G8="","",G8*0.579/1000)</f>
        <v/>
      </c>
      <c r="K8" s="150"/>
      <c r="L8" s="314"/>
      <c r="M8" s="315"/>
      <c r="N8" s="191"/>
      <c r="O8" s="151"/>
      <c r="P8" s="314" t="str">
        <f>IF(G8="","",G8-L8)</f>
        <v/>
      </c>
      <c r="Q8" s="315"/>
      <c r="R8" s="19" t="str">
        <f t="shared" ref="R8:R9" si="1">IF(P8="","",P8*0.579/1000)</f>
        <v/>
      </c>
      <c r="S8" s="135"/>
      <c r="T8" s="20" t="str">
        <f>IF(R8="","",R8*S8)</f>
        <v/>
      </c>
    </row>
    <row r="9" spans="2:20" ht="19.95" customHeight="1" thickBot="1" x14ac:dyDescent="0.5">
      <c r="B9" s="310"/>
      <c r="C9" s="92"/>
      <c r="D9" s="120"/>
      <c r="E9" s="101" t="s">
        <v>18</v>
      </c>
      <c r="F9" s="120"/>
      <c r="G9" s="326"/>
      <c r="H9" s="327"/>
      <c r="I9" s="27"/>
      <c r="J9" s="194" t="str">
        <f t="shared" si="0"/>
        <v/>
      </c>
      <c r="K9" s="152"/>
      <c r="L9" s="303"/>
      <c r="M9" s="304"/>
      <c r="N9" s="153"/>
      <c r="O9" s="153"/>
      <c r="P9" s="303" t="str">
        <f>IF(G9="","",G9-L9)</f>
        <v/>
      </c>
      <c r="Q9" s="304"/>
      <c r="R9" s="19" t="str">
        <f t="shared" si="1"/>
        <v/>
      </c>
      <c r="S9" s="136"/>
      <c r="T9" s="20" t="str">
        <f>IF(R9="","",R9*S9)</f>
        <v/>
      </c>
    </row>
    <row r="10" spans="2:20" ht="19.95" customHeight="1" thickTop="1" thickBot="1" x14ac:dyDescent="0.5">
      <c r="B10" s="311"/>
      <c r="C10" s="74" t="s">
        <v>25</v>
      </c>
      <c r="D10" s="312"/>
      <c r="E10" s="313"/>
      <c r="F10" s="60" t="s">
        <v>18</v>
      </c>
      <c r="G10" s="274">
        <f>SUM(G7:G9)</f>
        <v>0</v>
      </c>
      <c r="H10" s="275"/>
      <c r="I10" s="190">
        <f>SUM(I7:I9)</f>
        <v>0</v>
      </c>
      <c r="J10" s="195">
        <f>SUM(J7:J9)</f>
        <v>0</v>
      </c>
      <c r="K10" s="154" t="s">
        <v>18</v>
      </c>
      <c r="L10" s="305">
        <f>SUM(L7:L9)</f>
        <v>0</v>
      </c>
      <c r="M10" s="306"/>
      <c r="N10" s="190">
        <f>SUM(N7:N9)</f>
        <v>0</v>
      </c>
      <c r="O10" s="170" t="s">
        <v>18</v>
      </c>
      <c r="P10" s="305">
        <f>SUM(P7:P9)</f>
        <v>0</v>
      </c>
      <c r="Q10" s="306"/>
      <c r="R10" s="29">
        <f>SUM(R7:R9)</f>
        <v>0</v>
      </c>
      <c r="S10" s="137" t="s">
        <v>18</v>
      </c>
      <c r="T10" s="30">
        <f>SUM(T7:T9)</f>
        <v>0</v>
      </c>
    </row>
    <row r="11" spans="2:20" ht="19.95" customHeight="1" thickTop="1" x14ac:dyDescent="0.45">
      <c r="B11" s="283" t="s">
        <v>17</v>
      </c>
      <c r="C11" s="93"/>
      <c r="D11" s="121"/>
      <c r="E11" s="101" t="s">
        <v>18</v>
      </c>
      <c r="F11" s="128"/>
      <c r="G11" s="288"/>
      <c r="H11" s="289"/>
      <c r="I11" s="67"/>
      <c r="J11" s="196"/>
      <c r="K11" s="150"/>
      <c r="L11" s="316"/>
      <c r="M11" s="317"/>
      <c r="N11" s="151"/>
      <c r="O11" s="151"/>
      <c r="P11" s="316"/>
      <c r="Q11" s="317"/>
      <c r="R11" s="19" t="str">
        <f>IF(P11="","",P11*0.579/1000)</f>
        <v/>
      </c>
      <c r="S11" s="134"/>
      <c r="T11" s="20" t="str">
        <f t="shared" ref="T11:T13" si="2">IF(R11="","",R11*S11)</f>
        <v/>
      </c>
    </row>
    <row r="12" spans="2:20" ht="19.95" customHeight="1" x14ac:dyDescent="0.45">
      <c r="B12" s="284"/>
      <c r="C12" s="94"/>
      <c r="D12" s="122"/>
      <c r="E12" s="101" t="s">
        <v>18</v>
      </c>
      <c r="F12" s="129"/>
      <c r="G12" s="290"/>
      <c r="H12" s="291"/>
      <c r="I12" s="33"/>
      <c r="J12" s="197"/>
      <c r="K12" s="150"/>
      <c r="L12" s="314"/>
      <c r="M12" s="315"/>
      <c r="N12" s="191"/>
      <c r="O12" s="151"/>
      <c r="P12" s="314"/>
      <c r="Q12" s="315"/>
      <c r="R12" s="19" t="str">
        <f t="shared" ref="R12:R13" si="3">IF(P12="","",P12*0.579/1000)</f>
        <v/>
      </c>
      <c r="S12" s="138"/>
      <c r="T12" s="20" t="str">
        <f t="shared" si="2"/>
        <v/>
      </c>
    </row>
    <row r="13" spans="2:20" ht="19.95" customHeight="1" thickBot="1" x14ac:dyDescent="0.5">
      <c r="B13" s="284"/>
      <c r="C13" s="94"/>
      <c r="D13" s="123"/>
      <c r="E13" s="101" t="s">
        <v>18</v>
      </c>
      <c r="F13" s="130"/>
      <c r="G13" s="297"/>
      <c r="H13" s="298"/>
      <c r="I13" s="68"/>
      <c r="J13" s="198"/>
      <c r="K13" s="152"/>
      <c r="L13" s="303"/>
      <c r="M13" s="304"/>
      <c r="N13" s="155"/>
      <c r="O13" s="155"/>
      <c r="P13" s="303"/>
      <c r="Q13" s="304"/>
      <c r="R13" s="19" t="str">
        <f t="shared" si="3"/>
        <v/>
      </c>
      <c r="S13" s="139"/>
      <c r="T13" s="20" t="str">
        <f t="shared" si="2"/>
        <v/>
      </c>
    </row>
    <row r="14" spans="2:20" ht="19.95" customHeight="1" thickTop="1" thickBot="1" x14ac:dyDescent="0.5">
      <c r="B14" s="285"/>
      <c r="C14" s="75" t="s">
        <v>26</v>
      </c>
      <c r="D14" s="286"/>
      <c r="E14" s="287"/>
      <c r="F14" s="168" t="s">
        <v>18</v>
      </c>
      <c r="G14" s="276"/>
      <c r="H14" s="277"/>
      <c r="I14" s="61"/>
      <c r="J14" s="199"/>
      <c r="K14" s="156" t="s">
        <v>18</v>
      </c>
      <c r="L14" s="320">
        <f>SUM(L11:L13)</f>
        <v>0</v>
      </c>
      <c r="M14" s="321"/>
      <c r="N14" s="192">
        <f>SUM(N11:N13)</f>
        <v>0</v>
      </c>
      <c r="O14" s="171" t="s">
        <v>18</v>
      </c>
      <c r="P14" s="320">
        <f>SUM(P11:P13)</f>
        <v>0</v>
      </c>
      <c r="Q14" s="321"/>
      <c r="R14" s="62">
        <f>SUM(R11:R13)</f>
        <v>0</v>
      </c>
      <c r="S14" s="140" t="s">
        <v>18</v>
      </c>
      <c r="T14" s="63">
        <f>SUM(T11:T13)</f>
        <v>0</v>
      </c>
    </row>
    <row r="15" spans="2:20" ht="19.95" customHeight="1" thickBot="1" x14ac:dyDescent="0.5">
      <c r="B15" s="103"/>
      <c r="C15" s="76"/>
      <c r="D15" s="301"/>
      <c r="E15" s="302"/>
      <c r="F15" s="169" t="s">
        <v>18</v>
      </c>
      <c r="G15" s="299">
        <f>G10</f>
        <v>0</v>
      </c>
      <c r="H15" s="300"/>
      <c r="I15" s="193">
        <f>I10</f>
        <v>0</v>
      </c>
      <c r="J15" s="200">
        <f>J10-J14</f>
        <v>0</v>
      </c>
      <c r="K15" s="157" t="s">
        <v>18</v>
      </c>
      <c r="L15" s="318">
        <f>SUM(L14,L10)</f>
        <v>0</v>
      </c>
      <c r="M15" s="319"/>
      <c r="N15" s="242">
        <f>SUM(N14,N10)</f>
        <v>0</v>
      </c>
      <c r="O15" s="172" t="s">
        <v>18</v>
      </c>
      <c r="P15" s="266">
        <f>P10-P14</f>
        <v>0</v>
      </c>
      <c r="Q15" s="267"/>
      <c r="R15" s="65">
        <f>R10-R14</f>
        <v>0</v>
      </c>
      <c r="S15" s="141" t="s">
        <v>18</v>
      </c>
      <c r="T15" s="66">
        <f>T10-T14</f>
        <v>0</v>
      </c>
    </row>
    <row r="16" spans="2:20" ht="6.6" customHeight="1" thickBot="1" x14ac:dyDescent="0.5">
      <c r="B16" s="104"/>
      <c r="C16" s="105"/>
      <c r="D16" s="105"/>
      <c r="E16" s="105"/>
      <c r="F16" s="118"/>
      <c r="G16" s="59"/>
      <c r="H16" s="73"/>
      <c r="I16" s="59"/>
      <c r="J16" s="106"/>
      <c r="K16" s="158"/>
      <c r="L16" s="59"/>
      <c r="M16" s="107"/>
      <c r="N16" s="59"/>
      <c r="O16" s="108"/>
      <c r="P16" s="109"/>
      <c r="Q16" s="108"/>
      <c r="R16" s="110"/>
      <c r="S16" s="142"/>
      <c r="T16" s="111"/>
    </row>
    <row r="17" spans="2:20" ht="25.2" customHeight="1" thickBot="1" x14ac:dyDescent="0.5">
      <c r="B17" s="10"/>
      <c r="C17" s="89"/>
      <c r="E17" s="113"/>
      <c r="F17" s="294" t="s">
        <v>1</v>
      </c>
      <c r="G17" s="295"/>
      <c r="H17" s="295"/>
      <c r="I17" s="295"/>
      <c r="J17" s="296"/>
      <c r="K17" s="294" t="s">
        <v>2</v>
      </c>
      <c r="L17" s="295"/>
      <c r="M17" s="295"/>
      <c r="N17" s="295"/>
      <c r="O17" s="295"/>
      <c r="P17" s="295"/>
      <c r="Q17" s="295"/>
      <c r="R17" s="295"/>
      <c r="S17" s="295"/>
      <c r="T17" s="296"/>
    </row>
    <row r="18" spans="2:20" ht="50.4" customHeight="1" thickBot="1" x14ac:dyDescent="0.5">
      <c r="B18" s="125" t="s">
        <v>16</v>
      </c>
      <c r="C18" s="70" t="s">
        <v>5</v>
      </c>
      <c r="D18" s="6" t="s">
        <v>12</v>
      </c>
      <c r="E18" s="6" t="s">
        <v>8</v>
      </c>
      <c r="F18" s="6" t="s">
        <v>7</v>
      </c>
      <c r="G18" s="5" t="s">
        <v>38</v>
      </c>
      <c r="H18" s="1" t="s">
        <v>39</v>
      </c>
      <c r="I18" s="2" t="s">
        <v>14</v>
      </c>
      <c r="J18" s="4" t="s">
        <v>0</v>
      </c>
      <c r="K18" s="149" t="s">
        <v>7</v>
      </c>
      <c r="L18" s="5" t="s">
        <v>38</v>
      </c>
      <c r="M18" s="1" t="s">
        <v>39</v>
      </c>
      <c r="N18" s="2" t="s">
        <v>13</v>
      </c>
      <c r="O18" s="2" t="s">
        <v>3</v>
      </c>
      <c r="P18" s="241" t="s">
        <v>77</v>
      </c>
      <c r="Q18" s="1" t="s">
        <v>15</v>
      </c>
      <c r="R18" s="2" t="s">
        <v>9</v>
      </c>
      <c r="S18" s="3" t="s">
        <v>20</v>
      </c>
      <c r="T18" s="4" t="s">
        <v>4</v>
      </c>
    </row>
    <row r="19" spans="2:20" ht="19.95" customHeight="1" x14ac:dyDescent="0.45">
      <c r="B19" s="278" t="s">
        <v>10</v>
      </c>
      <c r="C19" s="95"/>
      <c r="D19" s="119"/>
      <c r="E19" s="114"/>
      <c r="F19" s="127"/>
      <c r="G19" s="14"/>
      <c r="H19" s="15"/>
      <c r="I19" s="16">
        <f>G19*40.6</f>
        <v>0</v>
      </c>
      <c r="J19" s="17" t="str">
        <f>IF(G19="","",G19*2.23/1000)</f>
        <v/>
      </c>
      <c r="K19" s="150"/>
      <c r="L19" s="14"/>
      <c r="M19" s="15"/>
      <c r="N19" s="16"/>
      <c r="O19" s="16"/>
      <c r="P19" s="18" t="str">
        <f>IF(G19="","",G19-L19)</f>
        <v/>
      </c>
      <c r="Q19" s="15"/>
      <c r="R19" s="42" t="str">
        <f>IF(P19="","",P19*2.23/1000)</f>
        <v/>
      </c>
      <c r="S19" s="134"/>
      <c r="T19" s="20" t="str">
        <f>IF(R19="","",R19*S19)</f>
        <v/>
      </c>
    </row>
    <row r="20" spans="2:20" ht="19.95" customHeight="1" x14ac:dyDescent="0.45">
      <c r="B20" s="279"/>
      <c r="C20" s="91"/>
      <c r="D20" s="35"/>
      <c r="E20" s="100"/>
      <c r="F20" s="35"/>
      <c r="G20" s="21"/>
      <c r="H20" s="22"/>
      <c r="I20" s="23"/>
      <c r="J20" s="43"/>
      <c r="K20" s="160"/>
      <c r="L20" s="21"/>
      <c r="M20" s="22"/>
      <c r="N20" s="23"/>
      <c r="O20" s="23"/>
      <c r="P20" s="18" t="str">
        <f t="shared" ref="P20:P21" si="4">IF(G20="","",G20-L20)</f>
        <v/>
      </c>
      <c r="Q20" s="24"/>
      <c r="R20" s="42" t="str">
        <f t="shared" ref="R20:R21" si="5">IF(P20="","",P20*2.23/1000)</f>
        <v/>
      </c>
      <c r="S20" s="135"/>
      <c r="T20" s="20" t="str">
        <f t="shared" ref="T20:T21" si="6">IF(R20="","",R20*S20)</f>
        <v/>
      </c>
    </row>
    <row r="21" spans="2:20" ht="19.95" customHeight="1" thickBot="1" x14ac:dyDescent="0.5">
      <c r="B21" s="279"/>
      <c r="C21" s="96"/>
      <c r="D21" s="124"/>
      <c r="E21" s="115"/>
      <c r="F21" s="124"/>
      <c r="G21" s="44"/>
      <c r="H21" s="45"/>
      <c r="I21" s="46"/>
      <c r="J21" s="47"/>
      <c r="K21" s="161"/>
      <c r="L21" s="44"/>
      <c r="M21" s="45"/>
      <c r="N21" s="46"/>
      <c r="O21" s="46"/>
      <c r="P21" s="18" t="str">
        <f t="shared" si="4"/>
        <v/>
      </c>
      <c r="Q21" s="48"/>
      <c r="R21" s="42" t="str">
        <f t="shared" si="5"/>
        <v/>
      </c>
      <c r="S21" s="143"/>
      <c r="T21" s="20" t="str">
        <f t="shared" si="6"/>
        <v/>
      </c>
    </row>
    <row r="22" spans="2:20" ht="19.95" customHeight="1" thickTop="1" thickBot="1" x14ac:dyDescent="0.5">
      <c r="B22" s="280"/>
      <c r="C22" s="77" t="s">
        <v>28</v>
      </c>
      <c r="D22" s="281"/>
      <c r="E22" s="282"/>
      <c r="F22" s="78" t="s">
        <v>18</v>
      </c>
      <c r="G22" s="49"/>
      <c r="H22" s="50"/>
      <c r="I22" s="51">
        <f>SUM(I19:I21)</f>
        <v>0</v>
      </c>
      <c r="J22" s="52">
        <f>SUM(J19:J21)</f>
        <v>0</v>
      </c>
      <c r="K22" s="162" t="s">
        <v>18</v>
      </c>
      <c r="L22" s="49"/>
      <c r="M22" s="50"/>
      <c r="N22" s="51">
        <f>SUM(N19:N21)</f>
        <v>0</v>
      </c>
      <c r="O22" s="177" t="s">
        <v>18</v>
      </c>
      <c r="P22" s="182" t="s">
        <v>18</v>
      </c>
      <c r="Q22" s="58" t="s">
        <v>18</v>
      </c>
      <c r="R22" s="53">
        <f>SUM(R19:R21)</f>
        <v>0</v>
      </c>
      <c r="S22" s="144" t="s">
        <v>18</v>
      </c>
      <c r="T22" s="54">
        <f>SUM(T19:T21)</f>
        <v>0</v>
      </c>
    </row>
    <row r="23" spans="2:20" ht="19.95" customHeight="1" x14ac:dyDescent="0.45">
      <c r="B23" s="283" t="s">
        <v>17</v>
      </c>
      <c r="C23" s="97"/>
      <c r="D23" s="120"/>
      <c r="E23" s="79"/>
      <c r="F23" s="131"/>
      <c r="G23" s="292"/>
      <c r="H23" s="293"/>
      <c r="I23" s="31"/>
      <c r="J23" s="32"/>
      <c r="K23" s="152"/>
      <c r="L23" s="25"/>
      <c r="M23" s="26"/>
      <c r="N23" s="27"/>
      <c r="O23" s="16"/>
      <c r="P23" s="18" t="str">
        <f>IF(L23="","",L23)</f>
        <v/>
      </c>
      <c r="Q23" s="28"/>
      <c r="R23" s="42" t="str">
        <f>IF(P23="","",P23*2.23/1000)</f>
        <v/>
      </c>
      <c r="S23" s="136"/>
      <c r="T23" s="20" t="str">
        <f>IF(R23="","",R23*S23)</f>
        <v/>
      </c>
    </row>
    <row r="24" spans="2:20" ht="19.95" customHeight="1" x14ac:dyDescent="0.45">
      <c r="B24" s="284"/>
      <c r="C24" s="94"/>
      <c r="D24" s="122"/>
      <c r="E24" s="116"/>
      <c r="F24" s="132"/>
      <c r="G24" s="290"/>
      <c r="H24" s="291"/>
      <c r="I24" s="33"/>
      <c r="J24" s="34"/>
      <c r="K24" s="160"/>
      <c r="L24" s="21"/>
      <c r="M24" s="22"/>
      <c r="N24" s="23"/>
      <c r="O24" s="16"/>
      <c r="P24" s="18" t="str">
        <f>IF(L24="","",L24)</f>
        <v/>
      </c>
      <c r="Q24" s="22"/>
      <c r="R24" s="42" t="str">
        <f t="shared" ref="R24:R25" si="7">IF(P24="","",P24*2.23/1000)</f>
        <v/>
      </c>
      <c r="S24" s="135"/>
      <c r="T24" s="20" t="str">
        <f t="shared" ref="T24:T25" si="8">IF(R24="","",R24*S24)</f>
        <v/>
      </c>
    </row>
    <row r="25" spans="2:20" ht="19.95" customHeight="1" thickBot="1" x14ac:dyDescent="0.5">
      <c r="B25" s="284"/>
      <c r="C25" s="98"/>
      <c r="D25" s="123"/>
      <c r="E25" s="117"/>
      <c r="F25" s="133"/>
      <c r="G25" s="297"/>
      <c r="H25" s="298"/>
      <c r="I25" s="36"/>
      <c r="J25" s="37"/>
      <c r="K25" s="163"/>
      <c r="L25" s="55"/>
      <c r="M25" s="56"/>
      <c r="N25" s="38"/>
      <c r="O25" s="38"/>
      <c r="P25" s="18" t="str">
        <f>IF(L25="","",L25)</f>
        <v/>
      </c>
      <c r="Q25" s="57"/>
      <c r="R25" s="42" t="str">
        <f t="shared" si="7"/>
        <v/>
      </c>
      <c r="S25" s="145"/>
      <c r="T25" s="20" t="str">
        <f t="shared" si="8"/>
        <v/>
      </c>
    </row>
    <row r="26" spans="2:20" ht="19.95" customHeight="1" thickTop="1" thickBot="1" x14ac:dyDescent="0.5">
      <c r="B26" s="285"/>
      <c r="C26" s="80" t="s">
        <v>27</v>
      </c>
      <c r="D26" s="286"/>
      <c r="E26" s="287"/>
      <c r="F26" s="179" t="s">
        <v>18</v>
      </c>
      <c r="G26" s="276"/>
      <c r="H26" s="277"/>
      <c r="I26" s="39"/>
      <c r="J26" s="40"/>
      <c r="K26" s="162" t="s">
        <v>18</v>
      </c>
      <c r="L26" s="49"/>
      <c r="M26" s="50"/>
      <c r="N26" s="240">
        <f>SUM(N23:N25)</f>
        <v>0</v>
      </c>
      <c r="O26" s="178" t="s">
        <v>18</v>
      </c>
      <c r="P26" s="144" t="s">
        <v>18</v>
      </c>
      <c r="Q26" s="58" t="s">
        <v>18</v>
      </c>
      <c r="R26" s="53">
        <f>SUM(R23:R25)</f>
        <v>0</v>
      </c>
      <c r="S26" s="144" t="s">
        <v>18</v>
      </c>
      <c r="T26" s="54">
        <f>SUM(T23:T25)</f>
        <v>0</v>
      </c>
    </row>
    <row r="27" spans="2:20" ht="19.95" customHeight="1" thickBot="1" x14ac:dyDescent="0.5">
      <c r="B27" s="246"/>
      <c r="C27" s="69"/>
      <c r="D27" s="272"/>
      <c r="E27" s="273"/>
      <c r="F27" s="6" t="s">
        <v>18</v>
      </c>
      <c r="G27" s="41" t="s">
        <v>29</v>
      </c>
      <c r="H27" s="9"/>
      <c r="I27" s="64">
        <f>I22</f>
        <v>0</v>
      </c>
      <c r="J27" s="147">
        <f>J22</f>
        <v>0</v>
      </c>
      <c r="K27" s="165" t="s">
        <v>18</v>
      </c>
      <c r="L27" s="112" t="s">
        <v>73</v>
      </c>
      <c r="M27" s="9"/>
      <c r="N27" s="183">
        <f>N26+N22</f>
        <v>0</v>
      </c>
      <c r="O27" s="164" t="s">
        <v>18</v>
      </c>
      <c r="P27" s="146" t="s">
        <v>18</v>
      </c>
      <c r="Q27" s="9" t="s">
        <v>18</v>
      </c>
      <c r="R27" s="11">
        <f>R22-R26</f>
        <v>0</v>
      </c>
      <c r="S27" s="146" t="s">
        <v>18</v>
      </c>
      <c r="T27" s="12">
        <f>T22-T26</f>
        <v>0</v>
      </c>
    </row>
    <row r="28" spans="2:20" ht="18.600000000000001" customHeight="1" thickBot="1" x14ac:dyDescent="0.55000000000000004">
      <c r="B28" s="307"/>
      <c r="C28" s="308"/>
      <c r="D28" s="204"/>
      <c r="E28" s="204"/>
      <c r="G28" s="173"/>
      <c r="I28" s="236" t="s">
        <v>79</v>
      </c>
      <c r="J28" s="174"/>
      <c r="K28" s="86"/>
      <c r="N28" s="237" t="s">
        <v>78</v>
      </c>
      <c r="P28" s="175"/>
      <c r="R28" s="159" t="s">
        <v>80</v>
      </c>
      <c r="S28" s="176"/>
      <c r="T28" s="244" t="s">
        <v>75</v>
      </c>
    </row>
    <row r="29" spans="2:20" ht="33" customHeight="1" thickBot="1" x14ac:dyDescent="0.5">
      <c r="B29" s="203"/>
      <c r="C29" s="105"/>
      <c r="D29" s="271"/>
      <c r="E29" s="271"/>
      <c r="F29" s="105"/>
      <c r="G29" s="269"/>
      <c r="H29" s="270"/>
      <c r="I29" s="188">
        <f>I22</f>
        <v>0</v>
      </c>
      <c r="J29" s="212"/>
      <c r="K29" s="185"/>
      <c r="L29" s="186"/>
      <c r="M29" s="187"/>
      <c r="N29" s="188">
        <f>N22+N26</f>
        <v>0</v>
      </c>
      <c r="O29" s="189"/>
      <c r="P29" s="268"/>
      <c r="Q29" s="268"/>
      <c r="R29" s="180">
        <f>SUM(R15,R27)</f>
        <v>0</v>
      </c>
      <c r="S29" s="181"/>
      <c r="T29" s="180">
        <f>SUM(T15,T27)</f>
        <v>0</v>
      </c>
    </row>
    <row r="30" spans="2:20" ht="19.2" customHeight="1" thickBot="1" x14ac:dyDescent="0.5">
      <c r="C30" s="89" t="s">
        <v>72</v>
      </c>
      <c r="S30" s="259"/>
      <c r="T30" s="259"/>
    </row>
    <row r="31" spans="2:20" ht="19.2" customHeight="1" thickBot="1" x14ac:dyDescent="0.5">
      <c r="B31" s="233"/>
      <c r="C31" s="206" t="s">
        <v>63</v>
      </c>
      <c r="D31" s="260" t="s">
        <v>55</v>
      </c>
      <c r="E31" s="261"/>
      <c r="F31" s="210"/>
      <c r="G31" s="253" t="s">
        <v>41</v>
      </c>
      <c r="H31" s="254"/>
      <c r="I31" s="207" t="s">
        <v>60</v>
      </c>
      <c r="J31" s="208" t="s">
        <v>56</v>
      </c>
      <c r="S31" s="201"/>
      <c r="T31" s="201"/>
    </row>
    <row r="32" spans="2:20" ht="19.2" customHeight="1" x14ac:dyDescent="0.45">
      <c r="B32" s="233"/>
      <c r="C32" s="255" t="s">
        <v>6</v>
      </c>
      <c r="D32" s="262" t="s">
        <v>82</v>
      </c>
      <c r="E32" s="263"/>
      <c r="F32" s="247"/>
      <c r="G32" s="222"/>
      <c r="H32" s="214" t="s">
        <v>49</v>
      </c>
      <c r="I32" s="247"/>
      <c r="J32" s="219">
        <f>G32*0.579/1000</f>
        <v>0</v>
      </c>
      <c r="K32" s="13"/>
      <c r="M32" s="13"/>
      <c r="S32" s="13"/>
    </row>
    <row r="33" spans="2:19" ht="19.2" customHeight="1" x14ac:dyDescent="0.45">
      <c r="B33" s="233"/>
      <c r="C33" s="256"/>
      <c r="D33" s="264" t="s">
        <v>83</v>
      </c>
      <c r="E33" s="265"/>
      <c r="F33" s="248"/>
      <c r="G33" s="223"/>
      <c r="H33" s="209" t="s">
        <v>49</v>
      </c>
      <c r="I33" s="248"/>
      <c r="J33" s="250"/>
      <c r="K33" s="13"/>
      <c r="M33" s="13"/>
      <c r="S33" s="13"/>
    </row>
    <row r="34" spans="2:19" ht="19.2" customHeight="1" thickBot="1" x14ac:dyDescent="0.5">
      <c r="B34" s="233"/>
      <c r="C34" s="257"/>
      <c r="D34" s="251" t="s">
        <v>84</v>
      </c>
      <c r="E34" s="252"/>
      <c r="F34" s="249"/>
      <c r="G34" s="224">
        <f>SUM(G32:G33)</f>
        <v>0</v>
      </c>
      <c r="H34" s="216" t="s">
        <v>49</v>
      </c>
      <c r="I34" s="249"/>
      <c r="J34" s="221">
        <f>SUM(J32:J33)</f>
        <v>0</v>
      </c>
      <c r="K34" s="13"/>
      <c r="M34" s="13"/>
      <c r="S34" s="13"/>
    </row>
    <row r="35" spans="2:19" ht="19.2" customHeight="1" x14ac:dyDescent="0.45">
      <c r="B35" s="233"/>
      <c r="C35" s="255" t="s">
        <v>54</v>
      </c>
      <c r="D35" s="262" t="s">
        <v>23</v>
      </c>
      <c r="E35" s="263"/>
      <c r="F35" s="215"/>
      <c r="G35" s="222"/>
      <c r="H35" s="119"/>
      <c r="I35" s="222"/>
      <c r="J35" s="219"/>
      <c r="K35" s="86"/>
      <c r="R35" s="258"/>
    </row>
    <row r="36" spans="2:19" ht="19.2" customHeight="1" x14ac:dyDescent="0.45">
      <c r="B36" s="233"/>
      <c r="C36" s="256"/>
      <c r="D36" s="264" t="s">
        <v>57</v>
      </c>
      <c r="E36" s="265"/>
      <c r="F36" s="211"/>
      <c r="G36" s="223"/>
      <c r="H36" s="35"/>
      <c r="I36" s="223"/>
      <c r="J36" s="220"/>
      <c r="K36" s="86"/>
      <c r="R36" s="258"/>
    </row>
    <row r="37" spans="2:19" ht="19.2" customHeight="1" thickBot="1" x14ac:dyDescent="0.5">
      <c r="B37" s="233"/>
      <c r="C37" s="257"/>
      <c r="D37" s="251" t="s">
        <v>58</v>
      </c>
      <c r="E37" s="252"/>
      <c r="F37" s="218"/>
      <c r="G37" s="224"/>
      <c r="H37" s="217"/>
      <c r="I37" s="224"/>
      <c r="J37" s="221"/>
      <c r="K37" s="86"/>
      <c r="Q37" s="213"/>
      <c r="R37" s="105"/>
    </row>
    <row r="38" spans="2:19" ht="15" customHeight="1" thickBot="1" x14ac:dyDescent="0.5">
      <c r="B38" s="227"/>
      <c r="C38" s="72"/>
      <c r="D38" s="13"/>
      <c r="I38" s="234" t="s">
        <v>67</v>
      </c>
      <c r="J38" s="235" t="s">
        <v>68</v>
      </c>
      <c r="K38" s="86"/>
      <c r="Q38" s="213"/>
      <c r="R38" s="105"/>
    </row>
    <row r="39" spans="2:19" ht="34.200000000000003" customHeight="1" thickBot="1" x14ac:dyDescent="0.5">
      <c r="I39" s="229">
        <f>SUM(I35:I37)</f>
        <v>0</v>
      </c>
      <c r="J39" s="238">
        <f>SUM(J32:J37)</f>
        <v>0</v>
      </c>
      <c r="K39" s="86"/>
      <c r="P39" s="213"/>
      <c r="Q39" s="213"/>
      <c r="R39" s="231" t="str">
        <f>IF(J39=0,"",R29/J39)</f>
        <v/>
      </c>
    </row>
    <row r="40" spans="2:19" ht="19.2" customHeight="1" x14ac:dyDescent="0.45">
      <c r="B40" s="13" t="s">
        <v>81</v>
      </c>
      <c r="K40" s="86"/>
    </row>
    <row r="41" spans="2:19" ht="19.2" customHeight="1" x14ac:dyDescent="0.45">
      <c r="B41" s="13" t="s">
        <v>45</v>
      </c>
    </row>
    <row r="42" spans="2:19" ht="19.2" customHeight="1" x14ac:dyDescent="0.45"/>
    <row r="43" spans="2:19" ht="19.2" customHeight="1" x14ac:dyDescent="0.45"/>
    <row r="44" spans="2:19" ht="19.2" customHeight="1" x14ac:dyDescent="0.45"/>
    <row r="45" spans="2:19" ht="19.2" customHeight="1" x14ac:dyDescent="0.45"/>
  </sheetData>
  <mergeCells count="64">
    <mergeCell ref="F5:J5"/>
    <mergeCell ref="K5:T5"/>
    <mergeCell ref="D14:E14"/>
    <mergeCell ref="G7:H7"/>
    <mergeCell ref="G8:H8"/>
    <mergeCell ref="G9:H9"/>
    <mergeCell ref="L7:M7"/>
    <mergeCell ref="L8:M8"/>
    <mergeCell ref="L11:M11"/>
    <mergeCell ref="L10:M10"/>
    <mergeCell ref="L12:M12"/>
    <mergeCell ref="L13:M13"/>
    <mergeCell ref="P7:Q7"/>
    <mergeCell ref="P6:Q6"/>
    <mergeCell ref="L6:M6"/>
    <mergeCell ref="G6:H6"/>
    <mergeCell ref="L9:M9"/>
    <mergeCell ref="P10:Q10"/>
    <mergeCell ref="B28:C28"/>
    <mergeCell ref="B7:B10"/>
    <mergeCell ref="B11:B14"/>
    <mergeCell ref="D10:E10"/>
    <mergeCell ref="K17:T17"/>
    <mergeCell ref="P13:Q13"/>
    <mergeCell ref="P12:Q12"/>
    <mergeCell ref="P11:Q11"/>
    <mergeCell ref="P9:Q9"/>
    <mergeCell ref="P8:Q8"/>
    <mergeCell ref="L15:M15"/>
    <mergeCell ref="L14:M14"/>
    <mergeCell ref="P14:Q14"/>
    <mergeCell ref="G25:H25"/>
    <mergeCell ref="G10:H10"/>
    <mergeCell ref="G26:H26"/>
    <mergeCell ref="B19:B22"/>
    <mergeCell ref="D22:E22"/>
    <mergeCell ref="B23:B26"/>
    <mergeCell ref="D26:E26"/>
    <mergeCell ref="G11:H11"/>
    <mergeCell ref="G24:H24"/>
    <mergeCell ref="G23:H23"/>
    <mergeCell ref="F17:J17"/>
    <mergeCell ref="G14:H14"/>
    <mergeCell ref="G13:H13"/>
    <mergeCell ref="G12:H12"/>
    <mergeCell ref="G15:H15"/>
    <mergeCell ref="D15:E15"/>
    <mergeCell ref="P15:Q15"/>
    <mergeCell ref="P29:Q29"/>
    <mergeCell ref="G29:H29"/>
    <mergeCell ref="D29:E29"/>
    <mergeCell ref="D27:E27"/>
    <mergeCell ref="D37:E37"/>
    <mergeCell ref="G31:H31"/>
    <mergeCell ref="C35:C37"/>
    <mergeCell ref="R35:R36"/>
    <mergeCell ref="S30:T30"/>
    <mergeCell ref="D31:E31"/>
    <mergeCell ref="C32:C34"/>
    <mergeCell ref="D32:E32"/>
    <mergeCell ref="D33:E33"/>
    <mergeCell ref="D34:E34"/>
    <mergeCell ref="D35:E35"/>
    <mergeCell ref="D36:E36"/>
  </mergeCells>
  <phoneticPr fontId="2"/>
  <pageMargins left="0.36" right="0.24" top="0.48" bottom="0.34" header="0.31496062992125984" footer="0.31496062992125984"/>
  <pageSetup paperSize="9" scale="55" orientation="landscape" r:id="rId1"/>
  <rowBreaks count="2" manualBreakCount="2">
    <brk id="13" max="20" man="1"/>
    <brk id="21" max="20" man="1"/>
  </rowBreaks>
  <colBreaks count="2" manualBreakCount="2">
    <brk id="2" min="1" max="40" man="1"/>
    <brk id="5" min="1" max="40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520C02-3738-4692-9FC7-0211F818BA86}">
  <sheetPr>
    <pageSetUpPr fitToPage="1"/>
  </sheetPr>
  <dimension ref="A1:T52"/>
  <sheetViews>
    <sheetView topLeftCell="B22" zoomScale="85" zoomScaleNormal="85" workbookViewId="0">
      <selection activeCell="G35" sqref="G35"/>
    </sheetView>
  </sheetViews>
  <sheetFormatPr defaultColWidth="8.69921875" defaultRowHeight="19.8" x14ac:dyDescent="0.45"/>
  <cols>
    <col min="1" max="1" width="0.8984375" style="13" hidden="1" customWidth="1"/>
    <col min="2" max="2" width="6.19921875" style="13" customWidth="1"/>
    <col min="3" max="3" width="26.5" style="88" customWidth="1"/>
    <col min="4" max="4" width="13.19921875" style="72" customWidth="1"/>
    <col min="5" max="5" width="11.59765625" style="72" customWidth="1"/>
    <col min="6" max="6" width="8" style="72" customWidth="1"/>
    <col min="7" max="7" width="12.5" style="13" customWidth="1"/>
    <col min="8" max="8" width="7.09765625" style="72" customWidth="1"/>
    <col min="9" max="9" width="14.59765625" style="13" customWidth="1"/>
    <col min="10" max="10" width="14.69921875" style="13" customWidth="1"/>
    <col min="11" max="11" width="9.09765625" style="148" customWidth="1"/>
    <col min="12" max="12" width="11.8984375" style="13" customWidth="1"/>
    <col min="13" max="13" width="6.59765625" style="72" customWidth="1"/>
    <col min="14" max="14" width="13.69921875" style="13" customWidth="1"/>
    <col min="15" max="15" width="13.59765625" style="13" customWidth="1"/>
    <col min="16" max="16" width="12.19921875" style="13" customWidth="1"/>
    <col min="17" max="17" width="6" style="13" customWidth="1"/>
    <col min="18" max="18" width="16.59765625" style="13" customWidth="1"/>
    <col min="19" max="19" width="7.09765625" style="72" customWidth="1"/>
    <col min="20" max="20" width="15.09765625" style="13" customWidth="1"/>
    <col min="21" max="21" width="5.5" style="13" customWidth="1"/>
    <col min="22" max="16384" width="8.69921875" style="13"/>
  </cols>
  <sheetData>
    <row r="1" spans="2:20" ht="4.95" customHeight="1" x14ac:dyDescent="0.45"/>
    <row r="2" spans="2:20" x14ac:dyDescent="0.45">
      <c r="T2" s="87" t="s">
        <v>19</v>
      </c>
    </row>
    <row r="3" spans="2:20" ht="37.950000000000003" customHeight="1" x14ac:dyDescent="0.45">
      <c r="B3" s="99" t="s">
        <v>70</v>
      </c>
      <c r="D3" s="105"/>
      <c r="E3" s="105"/>
      <c r="F3" s="105"/>
    </row>
    <row r="4" spans="2:20" ht="33.6" customHeight="1" thickBot="1" x14ac:dyDescent="0.5"/>
    <row r="5" spans="2:20" ht="25.2" customHeight="1" thickBot="1" x14ac:dyDescent="0.5">
      <c r="C5" s="89"/>
      <c r="E5" s="112"/>
      <c r="F5" s="294" t="s">
        <v>1</v>
      </c>
      <c r="G5" s="295"/>
      <c r="H5" s="295"/>
      <c r="I5" s="295"/>
      <c r="J5" s="296"/>
      <c r="K5" s="294" t="s">
        <v>2</v>
      </c>
      <c r="L5" s="295"/>
      <c r="M5" s="295"/>
      <c r="N5" s="295"/>
      <c r="O5" s="295"/>
      <c r="P5" s="295"/>
      <c r="Q5" s="295"/>
      <c r="R5" s="295"/>
      <c r="S5" s="295"/>
      <c r="T5" s="296"/>
    </row>
    <row r="6" spans="2:20" ht="47.4" customHeight="1" thickBot="1" x14ac:dyDescent="0.5">
      <c r="B6" s="126" t="s">
        <v>6</v>
      </c>
      <c r="C6" s="70" t="s">
        <v>5</v>
      </c>
      <c r="D6" s="6" t="s">
        <v>12</v>
      </c>
      <c r="E6" s="6"/>
      <c r="F6" s="6" t="s">
        <v>7</v>
      </c>
      <c r="G6" s="332" t="s">
        <v>41</v>
      </c>
      <c r="H6" s="333"/>
      <c r="I6" s="2" t="s">
        <v>42</v>
      </c>
      <c r="J6" s="4" t="s">
        <v>0</v>
      </c>
      <c r="K6" s="149" t="s">
        <v>7</v>
      </c>
      <c r="L6" s="332" t="s">
        <v>43</v>
      </c>
      <c r="M6" s="333"/>
      <c r="N6" s="2" t="s">
        <v>44</v>
      </c>
      <c r="O6" s="2" t="s">
        <v>3</v>
      </c>
      <c r="P6" s="330" t="s">
        <v>69</v>
      </c>
      <c r="Q6" s="331"/>
      <c r="R6" s="2" t="s">
        <v>9</v>
      </c>
      <c r="S6" s="3" t="s">
        <v>20</v>
      </c>
      <c r="T6" s="4" t="s">
        <v>4</v>
      </c>
    </row>
    <row r="7" spans="2:20" ht="19.95" customHeight="1" x14ac:dyDescent="0.45">
      <c r="B7" s="309" t="s">
        <v>10</v>
      </c>
      <c r="C7" s="90" t="s">
        <v>11</v>
      </c>
      <c r="D7" s="119" t="s">
        <v>21</v>
      </c>
      <c r="E7" s="102" t="s">
        <v>18</v>
      </c>
      <c r="F7" s="127">
        <v>5</v>
      </c>
      <c r="G7" s="322">
        <v>3600</v>
      </c>
      <c r="H7" s="323"/>
      <c r="I7" s="16"/>
      <c r="J7" s="194">
        <f>IF(G7="","",G7*0.579/1000)</f>
        <v>2.0843999999999996</v>
      </c>
      <c r="K7" s="150"/>
      <c r="L7" s="328">
        <v>3500</v>
      </c>
      <c r="M7" s="329"/>
      <c r="N7" s="151"/>
      <c r="O7" s="151">
        <f>24*20*12</f>
        <v>5760</v>
      </c>
      <c r="P7" s="328">
        <f>IF(G7="","",(G7-L7))</f>
        <v>100</v>
      </c>
      <c r="Q7" s="329"/>
      <c r="R7" s="19">
        <f>IF(P7="","",P7*0.579/1000)</f>
        <v>5.79E-2</v>
      </c>
      <c r="S7" s="134">
        <v>15</v>
      </c>
      <c r="T7" s="20">
        <f>IF(R7="","",R7*S7)</f>
        <v>0.86850000000000005</v>
      </c>
    </row>
    <row r="8" spans="2:20" ht="19.95" customHeight="1" x14ac:dyDescent="0.45">
      <c r="B8" s="310"/>
      <c r="C8" s="91" t="s">
        <v>31</v>
      </c>
      <c r="D8" s="35" t="s">
        <v>35</v>
      </c>
      <c r="E8" s="101" t="s">
        <v>18</v>
      </c>
      <c r="F8" s="35" t="s">
        <v>34</v>
      </c>
      <c r="G8" s="324">
        <v>300000</v>
      </c>
      <c r="H8" s="325"/>
      <c r="I8" s="23"/>
      <c r="J8" s="194">
        <f t="shared" ref="J8:J9" si="0">IF(G8="","",G8*0.579/1000)</f>
        <v>173.7</v>
      </c>
      <c r="K8" s="150"/>
      <c r="L8" s="314">
        <f>G8-N12</f>
        <v>280000</v>
      </c>
      <c r="M8" s="315"/>
      <c r="N8" s="191"/>
      <c r="O8" s="151"/>
      <c r="P8" s="314">
        <f>IF(G8="","",G8-L8)</f>
        <v>20000</v>
      </c>
      <c r="Q8" s="315"/>
      <c r="R8" s="19">
        <f t="shared" ref="R8:R9" si="1">IF(P8="","",P8*0.579/1000)</f>
        <v>11.58</v>
      </c>
      <c r="S8" s="135">
        <v>15</v>
      </c>
      <c r="T8" s="20">
        <f>IF(R8="","",R8*S8)</f>
        <v>173.7</v>
      </c>
    </row>
    <row r="9" spans="2:20" ht="19.95" customHeight="1" thickBot="1" x14ac:dyDescent="0.5">
      <c r="B9" s="310"/>
      <c r="C9" s="92"/>
      <c r="D9" s="120"/>
      <c r="E9" s="101" t="s">
        <v>18</v>
      </c>
      <c r="F9" s="120"/>
      <c r="G9" s="326"/>
      <c r="H9" s="327"/>
      <c r="I9" s="27"/>
      <c r="J9" s="194" t="str">
        <f t="shared" si="0"/>
        <v/>
      </c>
      <c r="K9" s="152"/>
      <c r="L9" s="303"/>
      <c r="M9" s="304"/>
      <c r="N9" s="153"/>
      <c r="O9" s="153"/>
      <c r="P9" s="303" t="str">
        <f>IF(G9="","",G9-L9)</f>
        <v/>
      </c>
      <c r="Q9" s="304"/>
      <c r="R9" s="19" t="str">
        <f t="shared" si="1"/>
        <v/>
      </c>
      <c r="S9" s="136"/>
      <c r="T9" s="20" t="str">
        <f>IF(R9="","",R9*S9)</f>
        <v/>
      </c>
    </row>
    <row r="10" spans="2:20" ht="19.95" customHeight="1" thickTop="1" thickBot="1" x14ac:dyDescent="0.5">
      <c r="B10" s="311"/>
      <c r="C10" s="74" t="s">
        <v>25</v>
      </c>
      <c r="D10" s="312"/>
      <c r="E10" s="313"/>
      <c r="F10" s="60" t="s">
        <v>18</v>
      </c>
      <c r="G10" s="274">
        <f>SUM(G7:G9)</f>
        <v>303600</v>
      </c>
      <c r="H10" s="275"/>
      <c r="I10" s="190">
        <f>SUM(I7:I9)</f>
        <v>0</v>
      </c>
      <c r="J10" s="195">
        <f>SUM(J7:J9)</f>
        <v>175.78439999999998</v>
      </c>
      <c r="K10" s="154" t="s">
        <v>18</v>
      </c>
      <c r="L10" s="305">
        <f>SUM(L7:L9)</f>
        <v>283500</v>
      </c>
      <c r="M10" s="306"/>
      <c r="N10" s="190">
        <f>SUM(N7:N9)</f>
        <v>0</v>
      </c>
      <c r="O10" s="170" t="s">
        <v>18</v>
      </c>
      <c r="P10" s="305">
        <f>SUM(P7:P9)</f>
        <v>20100</v>
      </c>
      <c r="Q10" s="306"/>
      <c r="R10" s="29">
        <f>SUM(R7:R9)</f>
        <v>11.6379</v>
      </c>
      <c r="S10" s="137" t="s">
        <v>18</v>
      </c>
      <c r="T10" s="30">
        <f>SUM(T7:T9)</f>
        <v>174.5685</v>
      </c>
    </row>
    <row r="11" spans="2:20" ht="19.95" customHeight="1" thickTop="1" x14ac:dyDescent="0.45">
      <c r="B11" s="283" t="s">
        <v>17</v>
      </c>
      <c r="C11" s="93" t="s">
        <v>32</v>
      </c>
      <c r="D11" s="121" t="s">
        <v>22</v>
      </c>
      <c r="E11" s="101" t="s">
        <v>18</v>
      </c>
      <c r="F11" s="128"/>
      <c r="G11" s="288"/>
      <c r="H11" s="289"/>
      <c r="I11" s="67"/>
      <c r="J11" s="196"/>
      <c r="K11" s="150">
        <v>1</v>
      </c>
      <c r="L11" s="316">
        <v>1000</v>
      </c>
      <c r="M11" s="317"/>
      <c r="N11" s="151"/>
      <c r="O11" s="151">
        <v>5760</v>
      </c>
      <c r="P11" s="316">
        <f>L11</f>
        <v>1000</v>
      </c>
      <c r="Q11" s="317"/>
      <c r="R11" s="19">
        <f>IF(P11="","",P11*0.579/1000)</f>
        <v>0.57899999999999996</v>
      </c>
      <c r="S11" s="134">
        <v>15</v>
      </c>
      <c r="T11" s="20">
        <f t="shared" ref="T11:T13" si="2">IF(R11="","",R11*S11)</f>
        <v>8.6849999999999987</v>
      </c>
    </row>
    <row r="12" spans="2:20" ht="19.95" customHeight="1" x14ac:dyDescent="0.45">
      <c r="B12" s="284"/>
      <c r="C12" s="94" t="s">
        <v>33</v>
      </c>
      <c r="D12" s="122" t="s">
        <v>30</v>
      </c>
      <c r="E12" s="101" t="s">
        <v>18</v>
      </c>
      <c r="F12" s="129"/>
      <c r="G12" s="290"/>
      <c r="H12" s="291"/>
      <c r="I12" s="33"/>
      <c r="J12" s="197"/>
      <c r="K12" s="150">
        <v>1</v>
      </c>
      <c r="L12" s="314"/>
      <c r="M12" s="315"/>
      <c r="N12" s="191">
        <v>20000</v>
      </c>
      <c r="O12" s="151">
        <v>5760</v>
      </c>
      <c r="P12" s="314"/>
      <c r="Q12" s="315"/>
      <c r="R12" s="19" t="str">
        <f t="shared" ref="R12:R13" si="3">IF(P12="","",P12*0.579/1000)</f>
        <v/>
      </c>
      <c r="S12" s="138">
        <v>15</v>
      </c>
      <c r="T12" s="20" t="str">
        <f t="shared" si="2"/>
        <v/>
      </c>
    </row>
    <row r="13" spans="2:20" ht="19.95" customHeight="1" thickBot="1" x14ac:dyDescent="0.5">
      <c r="B13" s="284"/>
      <c r="C13" s="94"/>
      <c r="D13" s="123"/>
      <c r="E13" s="101" t="s">
        <v>18</v>
      </c>
      <c r="F13" s="130"/>
      <c r="G13" s="297"/>
      <c r="H13" s="298"/>
      <c r="I13" s="68"/>
      <c r="J13" s="198"/>
      <c r="K13" s="152"/>
      <c r="L13" s="303"/>
      <c r="M13" s="304"/>
      <c r="N13" s="155"/>
      <c r="O13" s="155"/>
      <c r="P13" s="303"/>
      <c r="Q13" s="304"/>
      <c r="R13" s="19" t="str">
        <f t="shared" si="3"/>
        <v/>
      </c>
      <c r="S13" s="139"/>
      <c r="T13" s="20" t="str">
        <f t="shared" si="2"/>
        <v/>
      </c>
    </row>
    <row r="14" spans="2:20" ht="19.95" customHeight="1" thickTop="1" thickBot="1" x14ac:dyDescent="0.5">
      <c r="B14" s="285"/>
      <c r="C14" s="75" t="s">
        <v>26</v>
      </c>
      <c r="D14" s="286"/>
      <c r="E14" s="287"/>
      <c r="F14" s="168" t="s">
        <v>18</v>
      </c>
      <c r="G14" s="276"/>
      <c r="H14" s="277"/>
      <c r="I14" s="61"/>
      <c r="J14" s="199"/>
      <c r="K14" s="156" t="s">
        <v>18</v>
      </c>
      <c r="L14" s="320">
        <f>SUM(L11:L13)</f>
        <v>1000</v>
      </c>
      <c r="M14" s="321"/>
      <c r="N14" s="192">
        <f>SUM(N11:N13)</f>
        <v>20000</v>
      </c>
      <c r="O14" s="171" t="s">
        <v>18</v>
      </c>
      <c r="P14" s="320">
        <f>SUM(P11:P13)</f>
        <v>1000</v>
      </c>
      <c r="Q14" s="321"/>
      <c r="R14" s="62">
        <f>SUM(R11:R13)</f>
        <v>0.57899999999999996</v>
      </c>
      <c r="S14" s="140" t="s">
        <v>18</v>
      </c>
      <c r="T14" s="63">
        <f>SUM(T11:T13)</f>
        <v>8.6849999999999987</v>
      </c>
    </row>
    <row r="15" spans="2:20" ht="19.95" customHeight="1" thickBot="1" x14ac:dyDescent="0.5">
      <c r="B15" s="103"/>
      <c r="C15" s="76"/>
      <c r="D15" s="301"/>
      <c r="E15" s="302"/>
      <c r="F15" s="169" t="s">
        <v>18</v>
      </c>
      <c r="G15" s="299">
        <f>G10</f>
        <v>303600</v>
      </c>
      <c r="H15" s="300"/>
      <c r="I15" s="193">
        <f>I10</f>
        <v>0</v>
      </c>
      <c r="J15" s="200">
        <f>J10-J14</f>
        <v>175.78439999999998</v>
      </c>
      <c r="K15" s="157" t="s">
        <v>18</v>
      </c>
      <c r="L15" s="318">
        <f>SUM(L14,L10)</f>
        <v>284500</v>
      </c>
      <c r="M15" s="319"/>
      <c r="N15" s="242">
        <f>SUM(N14,N10)</f>
        <v>20000</v>
      </c>
      <c r="O15" s="172" t="s">
        <v>18</v>
      </c>
      <c r="P15" s="266">
        <f>P10-P14</f>
        <v>19100</v>
      </c>
      <c r="Q15" s="267"/>
      <c r="R15" s="65">
        <f>R10-R14</f>
        <v>11.0589</v>
      </c>
      <c r="S15" s="141" t="s">
        <v>18</v>
      </c>
      <c r="T15" s="66">
        <f>T10-T14</f>
        <v>165.8835</v>
      </c>
    </row>
    <row r="16" spans="2:20" ht="6.6" customHeight="1" thickBot="1" x14ac:dyDescent="0.5">
      <c r="B16" s="104"/>
      <c r="C16" s="105"/>
      <c r="D16" s="105"/>
      <c r="E16" s="105"/>
      <c r="F16" s="118"/>
      <c r="G16" s="59"/>
      <c r="H16" s="73"/>
      <c r="I16" s="59"/>
      <c r="J16" s="106"/>
      <c r="K16" s="158"/>
      <c r="L16" s="59"/>
      <c r="M16" s="107"/>
      <c r="N16" s="59"/>
      <c r="O16" s="108"/>
      <c r="P16" s="109"/>
      <c r="Q16" s="108"/>
      <c r="R16" s="110"/>
      <c r="S16" s="142"/>
      <c r="T16" s="111"/>
    </row>
    <row r="17" spans="2:20" ht="25.2" customHeight="1" thickBot="1" x14ac:dyDescent="0.5">
      <c r="B17" s="10"/>
      <c r="C17" s="89"/>
      <c r="E17" s="113"/>
      <c r="F17" s="294" t="s">
        <v>1</v>
      </c>
      <c r="G17" s="295"/>
      <c r="H17" s="295"/>
      <c r="I17" s="295"/>
      <c r="J17" s="296"/>
      <c r="K17" s="294" t="s">
        <v>2</v>
      </c>
      <c r="L17" s="295"/>
      <c r="M17" s="295"/>
      <c r="N17" s="295"/>
      <c r="O17" s="295"/>
      <c r="P17" s="295"/>
      <c r="Q17" s="295"/>
      <c r="R17" s="295"/>
      <c r="S17" s="295"/>
      <c r="T17" s="296"/>
    </row>
    <row r="18" spans="2:20" ht="55.2" customHeight="1" thickBot="1" x14ac:dyDescent="0.5">
      <c r="B18" s="125" t="s">
        <v>16</v>
      </c>
      <c r="C18" s="70" t="s">
        <v>5</v>
      </c>
      <c r="D18" s="6" t="s">
        <v>12</v>
      </c>
      <c r="E18" s="6" t="s">
        <v>8</v>
      </c>
      <c r="F18" s="6" t="s">
        <v>7</v>
      </c>
      <c r="G18" s="5" t="s">
        <v>38</v>
      </c>
      <c r="H18" s="1" t="s">
        <v>39</v>
      </c>
      <c r="I18" s="2" t="s">
        <v>14</v>
      </c>
      <c r="J18" s="4" t="s">
        <v>0</v>
      </c>
      <c r="K18" s="149" t="s">
        <v>7</v>
      </c>
      <c r="L18" s="5" t="s">
        <v>38</v>
      </c>
      <c r="M18" s="1" t="s">
        <v>39</v>
      </c>
      <c r="N18" s="2" t="s">
        <v>13</v>
      </c>
      <c r="O18" s="2" t="s">
        <v>3</v>
      </c>
      <c r="P18" s="241" t="s">
        <v>77</v>
      </c>
      <c r="Q18" s="1" t="s">
        <v>15</v>
      </c>
      <c r="R18" s="2" t="s">
        <v>9</v>
      </c>
      <c r="S18" s="3" t="s">
        <v>20</v>
      </c>
      <c r="T18" s="4" t="s">
        <v>4</v>
      </c>
    </row>
    <row r="19" spans="2:20" ht="19.95" customHeight="1" x14ac:dyDescent="0.45">
      <c r="B19" s="278" t="s">
        <v>10</v>
      </c>
      <c r="C19" s="95" t="s">
        <v>11</v>
      </c>
      <c r="D19" s="119" t="s">
        <v>21</v>
      </c>
      <c r="E19" s="114" t="s">
        <v>23</v>
      </c>
      <c r="F19" s="127">
        <v>3</v>
      </c>
      <c r="G19" s="14">
        <v>50000</v>
      </c>
      <c r="H19" s="15" t="s">
        <v>24</v>
      </c>
      <c r="I19" s="16">
        <f>G19*40.6</f>
        <v>2030000</v>
      </c>
      <c r="J19" s="17">
        <f>IF(G19="","",G19*2.23/1000)</f>
        <v>111.5</v>
      </c>
      <c r="K19" s="150">
        <v>3</v>
      </c>
      <c r="L19" s="14">
        <f>N19/40.6</f>
        <v>46305.418719211819</v>
      </c>
      <c r="M19" s="15" t="s">
        <v>24</v>
      </c>
      <c r="N19" s="16">
        <f>I19-N24-N23</f>
        <v>1880000</v>
      </c>
      <c r="O19" s="16">
        <f>20*24*12</f>
        <v>5760</v>
      </c>
      <c r="P19" s="18">
        <f>IF(G19="","",G19-L19)</f>
        <v>3694.5812807881812</v>
      </c>
      <c r="Q19" s="15" t="s">
        <v>24</v>
      </c>
      <c r="R19" s="42">
        <f>IF(P19="","",P19*2.23/1000)</f>
        <v>8.2389162561576423</v>
      </c>
      <c r="S19" s="134">
        <v>15</v>
      </c>
      <c r="T19" s="20">
        <f>IF(R19="","",R19*S19)</f>
        <v>123.58374384236464</v>
      </c>
    </row>
    <row r="20" spans="2:20" ht="19.95" customHeight="1" x14ac:dyDescent="0.45">
      <c r="B20" s="279"/>
      <c r="C20" s="91"/>
      <c r="D20" s="35"/>
      <c r="E20" s="100"/>
      <c r="F20" s="35"/>
      <c r="G20" s="21"/>
      <c r="H20" s="22"/>
      <c r="I20" s="23"/>
      <c r="J20" s="43"/>
      <c r="K20" s="160"/>
      <c r="L20" s="21"/>
      <c r="M20" s="22"/>
      <c r="N20" s="23"/>
      <c r="O20" s="23"/>
      <c r="P20" s="18" t="str">
        <f t="shared" ref="P20:P21" si="4">IF(G20="","",G20-L20)</f>
        <v/>
      </c>
      <c r="Q20" s="24"/>
      <c r="R20" s="42" t="str">
        <f t="shared" ref="R20:R21" si="5">IF(P20="","",P20*2.23/1000)</f>
        <v/>
      </c>
      <c r="S20" s="135"/>
      <c r="T20" s="20" t="str">
        <f t="shared" ref="T20:T21" si="6">IF(R20="","",R20*S20)</f>
        <v/>
      </c>
    </row>
    <row r="21" spans="2:20" ht="19.95" customHeight="1" thickBot="1" x14ac:dyDescent="0.5">
      <c r="B21" s="279"/>
      <c r="C21" s="96"/>
      <c r="D21" s="124"/>
      <c r="E21" s="115"/>
      <c r="F21" s="124"/>
      <c r="G21" s="44"/>
      <c r="H21" s="45"/>
      <c r="I21" s="46"/>
      <c r="J21" s="47"/>
      <c r="K21" s="161"/>
      <c r="L21" s="44"/>
      <c r="M21" s="45"/>
      <c r="N21" s="46"/>
      <c r="O21" s="46"/>
      <c r="P21" s="18" t="str">
        <f t="shared" si="4"/>
        <v/>
      </c>
      <c r="Q21" s="48"/>
      <c r="R21" s="42" t="str">
        <f t="shared" si="5"/>
        <v/>
      </c>
      <c r="S21" s="143"/>
      <c r="T21" s="20" t="str">
        <f t="shared" si="6"/>
        <v/>
      </c>
    </row>
    <row r="22" spans="2:20" ht="19.95" customHeight="1" thickTop="1" thickBot="1" x14ac:dyDescent="0.5">
      <c r="B22" s="280"/>
      <c r="C22" s="77" t="s">
        <v>28</v>
      </c>
      <c r="D22" s="281"/>
      <c r="E22" s="282"/>
      <c r="F22" s="78" t="s">
        <v>18</v>
      </c>
      <c r="G22" s="49"/>
      <c r="H22" s="50"/>
      <c r="I22" s="51">
        <f>SUM(I19:I21)</f>
        <v>2030000</v>
      </c>
      <c r="J22" s="52">
        <f>SUM(J19:J21)</f>
        <v>111.5</v>
      </c>
      <c r="K22" s="162" t="s">
        <v>18</v>
      </c>
      <c r="L22" s="243" t="s">
        <v>18</v>
      </c>
      <c r="M22" s="50"/>
      <c r="N22" s="51">
        <f>SUM(N19:N21)</f>
        <v>1880000</v>
      </c>
      <c r="O22" s="177" t="s">
        <v>18</v>
      </c>
      <c r="P22" s="182" t="s">
        <v>18</v>
      </c>
      <c r="Q22" s="58" t="s">
        <v>18</v>
      </c>
      <c r="R22" s="53">
        <f>SUM(R19:R21)</f>
        <v>8.2389162561576423</v>
      </c>
      <c r="S22" s="144" t="s">
        <v>18</v>
      </c>
      <c r="T22" s="54">
        <f>SUM(T19:T21)</f>
        <v>123.58374384236464</v>
      </c>
    </row>
    <row r="23" spans="2:20" ht="19.95" customHeight="1" x14ac:dyDescent="0.45">
      <c r="B23" s="283" t="s">
        <v>17</v>
      </c>
      <c r="C23" s="97" t="s">
        <v>32</v>
      </c>
      <c r="D23" s="120" t="s">
        <v>22</v>
      </c>
      <c r="E23" s="79"/>
      <c r="F23" s="131"/>
      <c r="G23" s="292"/>
      <c r="H23" s="293"/>
      <c r="I23" s="31"/>
      <c r="J23" s="32"/>
      <c r="K23" s="152">
        <v>1</v>
      </c>
      <c r="L23" s="25"/>
      <c r="M23" s="26"/>
      <c r="N23" s="27">
        <v>50000</v>
      </c>
      <c r="O23" s="16">
        <v>5760</v>
      </c>
      <c r="P23" s="18" t="str">
        <f>IF(L23="","",L23)</f>
        <v/>
      </c>
      <c r="Q23" s="28"/>
      <c r="R23" s="42" t="str">
        <f>IF(P23="","",P23*2.23/1000)</f>
        <v/>
      </c>
      <c r="S23" s="136"/>
      <c r="T23" s="20" t="str">
        <f>IF(R23="","",R23*S23)</f>
        <v/>
      </c>
    </row>
    <row r="24" spans="2:20" ht="19.95" customHeight="1" x14ac:dyDescent="0.45">
      <c r="B24" s="284"/>
      <c r="C24" s="94" t="s">
        <v>33</v>
      </c>
      <c r="D24" s="122" t="s">
        <v>36</v>
      </c>
      <c r="E24" s="116" t="s">
        <v>23</v>
      </c>
      <c r="F24" s="132"/>
      <c r="G24" s="290"/>
      <c r="H24" s="291"/>
      <c r="I24" s="33"/>
      <c r="J24" s="34"/>
      <c r="K24" s="160">
        <v>1</v>
      </c>
      <c r="L24" s="21">
        <v>2000</v>
      </c>
      <c r="M24" s="22" t="s">
        <v>24</v>
      </c>
      <c r="N24" s="23">
        <v>100000</v>
      </c>
      <c r="O24" s="16">
        <v>5760</v>
      </c>
      <c r="P24" s="18">
        <f>IF(L24="","",L24)</f>
        <v>2000</v>
      </c>
      <c r="Q24" s="22" t="s">
        <v>24</v>
      </c>
      <c r="R24" s="42">
        <f t="shared" ref="R24:R25" si="7">IF(P24="","",P24*2.23/1000)</f>
        <v>4.46</v>
      </c>
      <c r="S24" s="135">
        <v>15</v>
      </c>
      <c r="T24" s="20">
        <f t="shared" ref="T24:T25" si="8">IF(R24="","",R24*S24)</f>
        <v>66.900000000000006</v>
      </c>
    </row>
    <row r="25" spans="2:20" ht="19.95" customHeight="1" thickBot="1" x14ac:dyDescent="0.5">
      <c r="B25" s="284"/>
      <c r="C25" s="98"/>
      <c r="D25" s="123"/>
      <c r="E25" s="117"/>
      <c r="F25" s="133"/>
      <c r="G25" s="297"/>
      <c r="H25" s="298"/>
      <c r="I25" s="36"/>
      <c r="J25" s="37"/>
      <c r="K25" s="163"/>
      <c r="L25" s="55"/>
      <c r="M25" s="56"/>
      <c r="N25" s="38"/>
      <c r="O25" s="38"/>
      <c r="P25" s="18" t="str">
        <f>IF(L25="","",L25)</f>
        <v/>
      </c>
      <c r="Q25" s="57"/>
      <c r="R25" s="42" t="str">
        <f t="shared" si="7"/>
        <v/>
      </c>
      <c r="S25" s="145"/>
      <c r="T25" s="20" t="str">
        <f t="shared" si="8"/>
        <v/>
      </c>
    </row>
    <row r="26" spans="2:20" ht="19.95" customHeight="1" thickTop="1" thickBot="1" x14ac:dyDescent="0.5">
      <c r="B26" s="285"/>
      <c r="C26" s="80" t="s">
        <v>27</v>
      </c>
      <c r="D26" s="286"/>
      <c r="E26" s="287"/>
      <c r="F26" s="179" t="s">
        <v>18</v>
      </c>
      <c r="G26" s="276"/>
      <c r="H26" s="277"/>
      <c r="I26" s="39"/>
      <c r="J26" s="40"/>
      <c r="K26" s="162" t="s">
        <v>18</v>
      </c>
      <c r="L26" s="49"/>
      <c r="M26" s="50"/>
      <c r="N26" s="240">
        <f>SUM(N23:N25)</f>
        <v>150000</v>
      </c>
      <c r="O26" s="178" t="s">
        <v>18</v>
      </c>
      <c r="P26" s="144" t="s">
        <v>18</v>
      </c>
      <c r="Q26" s="58" t="s">
        <v>18</v>
      </c>
      <c r="R26" s="53">
        <f>SUM(R23:R25)</f>
        <v>4.46</v>
      </c>
      <c r="S26" s="144" t="s">
        <v>18</v>
      </c>
      <c r="T26" s="54">
        <f>SUM(T23:T25)</f>
        <v>66.900000000000006</v>
      </c>
    </row>
    <row r="27" spans="2:20" ht="19.95" customHeight="1" thickBot="1" x14ac:dyDescent="0.5">
      <c r="B27" s="246"/>
      <c r="C27" s="69"/>
      <c r="D27" s="272"/>
      <c r="E27" s="273"/>
      <c r="F27" s="6" t="s">
        <v>18</v>
      </c>
      <c r="G27" s="41" t="s">
        <v>29</v>
      </c>
      <c r="H27" s="9"/>
      <c r="I27" s="64">
        <f>I22</f>
        <v>2030000</v>
      </c>
      <c r="J27" s="147">
        <f>J22</f>
        <v>111.5</v>
      </c>
      <c r="K27" s="165" t="s">
        <v>18</v>
      </c>
      <c r="L27" s="112" t="s">
        <v>73</v>
      </c>
      <c r="M27" s="9"/>
      <c r="N27" s="183">
        <f>N26+N22</f>
        <v>2030000</v>
      </c>
      <c r="O27" s="164" t="s">
        <v>18</v>
      </c>
      <c r="P27" s="146" t="s">
        <v>18</v>
      </c>
      <c r="Q27" s="9" t="s">
        <v>18</v>
      </c>
      <c r="R27" s="11">
        <f>R22-R26</f>
        <v>3.7789162561576424</v>
      </c>
      <c r="S27" s="146" t="s">
        <v>18</v>
      </c>
      <c r="T27" s="12">
        <f>T22-T26</f>
        <v>56.683743842364635</v>
      </c>
    </row>
    <row r="28" spans="2:20" ht="19.2" customHeight="1" thickBot="1" x14ac:dyDescent="0.55000000000000004">
      <c r="B28" s="307"/>
      <c r="C28" s="308"/>
      <c r="G28" s="173"/>
      <c r="I28" s="225" t="s">
        <v>62</v>
      </c>
      <c r="J28" s="174"/>
      <c r="K28" s="86"/>
      <c r="N28" s="226" t="s">
        <v>61</v>
      </c>
      <c r="P28" s="175"/>
      <c r="R28" s="159" t="s">
        <v>64</v>
      </c>
      <c r="S28" s="176"/>
      <c r="T28" s="245" t="s">
        <v>76</v>
      </c>
    </row>
    <row r="29" spans="2:20" ht="36.6" customHeight="1" thickBot="1" x14ac:dyDescent="0.5">
      <c r="B29" s="203"/>
      <c r="C29" s="105"/>
      <c r="D29" s="271"/>
      <c r="E29" s="271"/>
      <c r="F29" s="105"/>
      <c r="G29" s="269"/>
      <c r="H29" s="335"/>
      <c r="I29" s="188">
        <f>I22</f>
        <v>2030000</v>
      </c>
      <c r="J29" s="184"/>
      <c r="K29" s="185"/>
      <c r="L29" s="186"/>
      <c r="M29" s="187"/>
      <c r="N29" s="188">
        <f>N22+N26</f>
        <v>2030000</v>
      </c>
      <c r="O29" s="189"/>
      <c r="P29" s="268"/>
      <c r="Q29" s="336"/>
      <c r="R29" s="180">
        <f>SUM(R15,R27)</f>
        <v>14.837816256157641</v>
      </c>
      <c r="S29" s="181"/>
      <c r="T29" s="180">
        <f>SUM(T15,T27)</f>
        <v>222.56724384236463</v>
      </c>
    </row>
    <row r="30" spans="2:20" ht="19.2" customHeight="1" thickBot="1" x14ac:dyDescent="0.5">
      <c r="C30" s="89" t="s">
        <v>72</v>
      </c>
      <c r="S30" s="259"/>
      <c r="T30" s="259"/>
    </row>
    <row r="31" spans="2:20" ht="19.2" customHeight="1" thickBot="1" x14ac:dyDescent="0.5">
      <c r="B31" s="334"/>
      <c r="C31" s="206" t="s">
        <v>63</v>
      </c>
      <c r="D31" s="260" t="s">
        <v>55</v>
      </c>
      <c r="E31" s="261"/>
      <c r="F31" s="210"/>
      <c r="G31" s="253" t="s">
        <v>41</v>
      </c>
      <c r="H31" s="254"/>
      <c r="I31" s="207" t="s">
        <v>60</v>
      </c>
      <c r="J31" s="208" t="s">
        <v>56</v>
      </c>
      <c r="S31" s="201"/>
      <c r="T31" s="201"/>
    </row>
    <row r="32" spans="2:20" ht="19.2" customHeight="1" x14ac:dyDescent="0.45">
      <c r="B32" s="334"/>
      <c r="C32" s="255" t="s">
        <v>6</v>
      </c>
      <c r="D32" s="262" t="s">
        <v>82</v>
      </c>
      <c r="E32" s="263"/>
      <c r="F32" s="247"/>
      <c r="G32" s="222">
        <v>2538200</v>
      </c>
      <c r="H32" s="214" t="s">
        <v>49</v>
      </c>
      <c r="I32" s="247"/>
      <c r="J32" s="219">
        <f>G32*0.579/1000</f>
        <v>1469.6177999999998</v>
      </c>
      <c r="K32" s="13"/>
      <c r="M32" s="13"/>
      <c r="S32" s="13"/>
    </row>
    <row r="33" spans="2:20" ht="19.2" customHeight="1" x14ac:dyDescent="0.45">
      <c r="B33" s="334"/>
      <c r="C33" s="256"/>
      <c r="D33" s="264" t="s">
        <v>83</v>
      </c>
      <c r="E33" s="265"/>
      <c r="F33" s="248"/>
      <c r="G33" s="223"/>
      <c r="H33" s="209"/>
      <c r="I33" s="248"/>
      <c r="J33" s="250"/>
      <c r="K33" s="13"/>
      <c r="M33" s="13"/>
      <c r="S33" s="13"/>
    </row>
    <row r="34" spans="2:20" ht="19.2" customHeight="1" thickBot="1" x14ac:dyDescent="0.5">
      <c r="B34" s="334"/>
      <c r="C34" s="257"/>
      <c r="D34" s="251" t="s">
        <v>84</v>
      </c>
      <c r="E34" s="252"/>
      <c r="F34" s="249"/>
      <c r="G34" s="224">
        <f>SUM(G32:G33)</f>
        <v>2538200</v>
      </c>
      <c r="H34" s="216"/>
      <c r="I34" s="249"/>
      <c r="J34" s="221">
        <f>SUM(J32:J33)</f>
        <v>1469.6177999999998</v>
      </c>
      <c r="K34" s="13"/>
      <c r="M34" s="13"/>
      <c r="S34" s="13"/>
    </row>
    <row r="35" spans="2:20" ht="19.2" customHeight="1" x14ac:dyDescent="0.45">
      <c r="B35" s="334"/>
      <c r="C35" s="255" t="s">
        <v>54</v>
      </c>
      <c r="D35" s="262" t="s">
        <v>23</v>
      </c>
      <c r="E35" s="263"/>
      <c r="F35" s="215"/>
      <c r="G35" s="222">
        <v>50000</v>
      </c>
      <c r="H35" s="119" t="s">
        <v>24</v>
      </c>
      <c r="I35" s="222">
        <f>G35*40.6</f>
        <v>2030000</v>
      </c>
      <c r="J35" s="219">
        <f>G35*2.23/1000</f>
        <v>111.5</v>
      </c>
      <c r="K35" s="86"/>
      <c r="R35" s="258"/>
      <c r="T35" s="202"/>
    </row>
    <row r="36" spans="2:20" ht="19.2" customHeight="1" x14ac:dyDescent="0.45">
      <c r="B36" s="334"/>
      <c r="C36" s="256"/>
      <c r="D36" s="264" t="s">
        <v>57</v>
      </c>
      <c r="E36" s="265"/>
      <c r="F36" s="211"/>
      <c r="G36" s="223">
        <v>1000</v>
      </c>
      <c r="H36" s="35" t="s">
        <v>59</v>
      </c>
      <c r="I36" s="223">
        <f>G36*39.1</f>
        <v>39100</v>
      </c>
      <c r="J36" s="220">
        <f>G36*2.71/1000</f>
        <v>2.71</v>
      </c>
      <c r="K36" s="86"/>
      <c r="R36" s="258"/>
      <c r="T36" s="202"/>
    </row>
    <row r="37" spans="2:20" ht="19.2" customHeight="1" thickBot="1" x14ac:dyDescent="0.5">
      <c r="B37" s="334"/>
      <c r="C37" s="257"/>
      <c r="D37" s="251" t="s">
        <v>58</v>
      </c>
      <c r="E37" s="252"/>
      <c r="F37" s="218"/>
      <c r="G37" s="224">
        <v>20</v>
      </c>
      <c r="H37" s="217" t="s">
        <v>59</v>
      </c>
      <c r="I37" s="224">
        <f>G37*36.7</f>
        <v>734</v>
      </c>
      <c r="J37" s="221">
        <f>G37*2.49/1000</f>
        <v>4.9800000000000004E-2</v>
      </c>
      <c r="K37" s="86"/>
      <c r="Q37" s="213"/>
      <c r="T37" s="202"/>
    </row>
    <row r="38" spans="2:20" ht="19.2" customHeight="1" thickBot="1" x14ac:dyDescent="0.5">
      <c r="B38" s="227"/>
      <c r="C38" s="72"/>
      <c r="D38" s="13"/>
      <c r="G38" s="83"/>
      <c r="I38" s="86" t="s">
        <v>65</v>
      </c>
      <c r="J38" s="228" t="s">
        <v>66</v>
      </c>
      <c r="K38" s="86"/>
      <c r="Q38" s="213"/>
      <c r="R38" s="105"/>
      <c r="T38" s="202"/>
    </row>
    <row r="39" spans="2:20" ht="34.200000000000003" customHeight="1" thickBot="1" x14ac:dyDescent="0.5">
      <c r="B39" s="205"/>
      <c r="I39" s="232">
        <f>SUM(I35:I37)</f>
        <v>2069834</v>
      </c>
      <c r="J39" s="239">
        <f>SUM(J34:J37)</f>
        <v>1583.8775999999998</v>
      </c>
      <c r="K39" s="86"/>
      <c r="P39" s="213"/>
      <c r="Q39" s="213"/>
      <c r="R39" s="230"/>
      <c r="T39" s="202"/>
    </row>
    <row r="40" spans="2:20" ht="17.399999999999999" customHeight="1" x14ac:dyDescent="0.5">
      <c r="B40" s="13" t="s">
        <v>81</v>
      </c>
      <c r="J40" s="81"/>
      <c r="K40" s="166"/>
    </row>
    <row r="41" spans="2:20" ht="17.399999999999999" customHeight="1" x14ac:dyDescent="0.45">
      <c r="C41" s="88" t="s">
        <v>51</v>
      </c>
      <c r="L41" s="71"/>
      <c r="M41" s="82"/>
      <c r="N41" s="71"/>
      <c r="O41" s="71"/>
      <c r="Q41" s="71"/>
      <c r="R41" s="71"/>
      <c r="S41" s="337"/>
      <c r="T41" s="337"/>
    </row>
    <row r="42" spans="2:20" ht="19.2" customHeight="1" x14ac:dyDescent="0.45">
      <c r="C42" s="88" t="s">
        <v>52</v>
      </c>
      <c r="L42" s="25"/>
      <c r="M42" s="8"/>
      <c r="N42" s="25"/>
      <c r="O42" s="83"/>
      <c r="P42" s="84"/>
      <c r="Q42" s="7"/>
      <c r="R42" s="85"/>
      <c r="S42" s="259"/>
      <c r="T42" s="259"/>
    </row>
    <row r="43" spans="2:20" ht="19.2" customHeight="1" x14ac:dyDescent="0.45">
      <c r="C43" s="88" t="s">
        <v>85</v>
      </c>
      <c r="J43" s="71"/>
      <c r="K43" s="167"/>
      <c r="L43" s="25"/>
      <c r="M43" s="8"/>
      <c r="N43" s="25"/>
      <c r="O43" s="83"/>
      <c r="P43" s="84"/>
      <c r="Q43" s="86"/>
      <c r="R43" s="85"/>
      <c r="S43" s="259"/>
      <c r="T43" s="259"/>
    </row>
    <row r="44" spans="2:20" ht="19.2" customHeight="1" x14ac:dyDescent="0.45">
      <c r="C44" s="88" t="s">
        <v>53</v>
      </c>
    </row>
    <row r="45" spans="2:20" ht="19.2" customHeight="1" x14ac:dyDescent="0.45">
      <c r="C45" s="88" t="s">
        <v>47</v>
      </c>
    </row>
    <row r="46" spans="2:20" ht="19.2" customHeight="1" x14ac:dyDescent="0.45">
      <c r="C46" s="88" t="s">
        <v>40</v>
      </c>
    </row>
    <row r="47" spans="2:20" ht="19.2" customHeight="1" x14ac:dyDescent="0.45">
      <c r="C47" s="88" t="s">
        <v>48</v>
      </c>
    </row>
    <row r="48" spans="2:20" ht="19.2" customHeight="1" x14ac:dyDescent="0.45">
      <c r="C48" s="88" t="s">
        <v>37</v>
      </c>
    </row>
    <row r="49" spans="3:3" ht="19.2" customHeight="1" x14ac:dyDescent="0.45">
      <c r="C49" s="88" t="s">
        <v>46</v>
      </c>
    </row>
    <row r="50" spans="3:3" ht="19.2" customHeight="1" x14ac:dyDescent="0.45">
      <c r="C50" s="88" t="s">
        <v>50</v>
      </c>
    </row>
    <row r="51" spans="3:3" ht="19.2" customHeight="1" x14ac:dyDescent="0.45">
      <c r="C51" s="88" t="s">
        <v>86</v>
      </c>
    </row>
    <row r="52" spans="3:3" x14ac:dyDescent="0.45">
      <c r="C52" s="88" t="s">
        <v>71</v>
      </c>
    </row>
  </sheetData>
  <mergeCells count="68">
    <mergeCell ref="B28:C28"/>
    <mergeCell ref="S42:T42"/>
    <mergeCell ref="S43:T43"/>
    <mergeCell ref="P10:Q10"/>
    <mergeCell ref="D27:E27"/>
    <mergeCell ref="D29:E29"/>
    <mergeCell ref="G29:H29"/>
    <mergeCell ref="P29:Q29"/>
    <mergeCell ref="S41:T41"/>
    <mergeCell ref="D15:E15"/>
    <mergeCell ref="G15:H15"/>
    <mergeCell ref="L15:M15"/>
    <mergeCell ref="P15:Q15"/>
    <mergeCell ref="F17:J17"/>
    <mergeCell ref="K17:T17"/>
    <mergeCell ref="B19:B22"/>
    <mergeCell ref="D22:E22"/>
    <mergeCell ref="B23:B26"/>
    <mergeCell ref="G23:H23"/>
    <mergeCell ref="G24:H24"/>
    <mergeCell ref="G25:H25"/>
    <mergeCell ref="D26:E26"/>
    <mergeCell ref="G26:H26"/>
    <mergeCell ref="B11:B14"/>
    <mergeCell ref="G11:H11"/>
    <mergeCell ref="L11:M11"/>
    <mergeCell ref="P11:Q11"/>
    <mergeCell ref="G12:H12"/>
    <mergeCell ref="L12:M12"/>
    <mergeCell ref="P12:Q12"/>
    <mergeCell ref="G13:H13"/>
    <mergeCell ref="L13:M13"/>
    <mergeCell ref="P13:Q13"/>
    <mergeCell ref="D14:E14"/>
    <mergeCell ref="G14:H14"/>
    <mergeCell ref="L14:M14"/>
    <mergeCell ref="P14:Q14"/>
    <mergeCell ref="B7:B10"/>
    <mergeCell ref="G7:H7"/>
    <mergeCell ref="L7:M7"/>
    <mergeCell ref="P7:Q7"/>
    <mergeCell ref="G8:H8"/>
    <mergeCell ref="L8:M8"/>
    <mergeCell ref="P8:Q8"/>
    <mergeCell ref="G9:H9"/>
    <mergeCell ref="P9:Q9"/>
    <mergeCell ref="D10:E10"/>
    <mergeCell ref="G10:H10"/>
    <mergeCell ref="L10:M10"/>
    <mergeCell ref="L9:M9"/>
    <mergeCell ref="F5:J5"/>
    <mergeCell ref="K5:T5"/>
    <mergeCell ref="G6:H6"/>
    <mergeCell ref="L6:M6"/>
    <mergeCell ref="P6:Q6"/>
    <mergeCell ref="B31:B37"/>
    <mergeCell ref="S30:T30"/>
    <mergeCell ref="G31:H31"/>
    <mergeCell ref="C35:C37"/>
    <mergeCell ref="R35:R36"/>
    <mergeCell ref="C32:C34"/>
    <mergeCell ref="D32:E32"/>
    <mergeCell ref="D33:E33"/>
    <mergeCell ref="D34:E34"/>
    <mergeCell ref="D35:E35"/>
    <mergeCell ref="D36:E36"/>
    <mergeCell ref="D37:E37"/>
    <mergeCell ref="D31:E31"/>
  </mergeCells>
  <phoneticPr fontId="2"/>
  <pageMargins left="0.7" right="0.2" top="0.32" bottom="0.2" header="0.3" footer="0.3"/>
  <pageSetup paperSize="9" scale="51" orientation="landscape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B-8</vt:lpstr>
      <vt:lpstr>記入例</vt:lpstr>
      <vt:lpstr>'B-8'!Print_Area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2023-02-21T23:39:18Z</cp:lastPrinted>
  <dcterms:created xsi:type="dcterms:W3CDTF">2021-10-15T04:29:21Z</dcterms:created>
  <dcterms:modified xsi:type="dcterms:W3CDTF">2023-03-23T02:38:41Z</dcterms:modified>
</cp:coreProperties>
</file>