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4_{35E31D2D-9E1E-4883-8DA2-7E4A95BEA5D4}" xr6:coauthVersionLast="47" xr6:coauthVersionMax="47" xr10:uidLastSave="{00000000-0000-0000-0000-000000000000}"/>
  <bookViews>
    <workbookView xWindow="-120" yWindow="-120" windowWidth="38640" windowHeight="21360" xr2:uid="{00000000-000D-0000-FFFF-FFFF00000000}"/>
  </bookViews>
  <sheets>
    <sheet name="改修電気設備工事" sheetId="3" r:id="rId1"/>
    <sheet name="【記入方法】" sheetId="7" r:id="rId2"/>
    <sheet name="新営電気設備工事" sheetId="4" r:id="rId3"/>
    <sheet name="改修機械設備工事" sheetId="5" r:id="rId4"/>
    <sheet name="新営機械設備工事" sheetId="6" r:id="rId5"/>
  </sheets>
  <definedNames>
    <definedName name="_xlnm.Print_Area" localSheetId="1">【記入方法】!$A$1:$BV$56</definedName>
    <definedName name="_xlnm.Print_Area" localSheetId="3">改修機械設備工事!$A$1:$BV$56</definedName>
    <definedName name="_xlnm.Print_Area" localSheetId="0">改修電気設備工事!$A$1:$BV$56</definedName>
    <definedName name="_xlnm.Print_Area" localSheetId="4">新営機械設備工事!$A$1:$BV$56</definedName>
    <definedName name="_xlnm.Print_Area" localSheetId="2">新営電気設備工事!$A$1:$BV$56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26" i="5" l="1"/>
  <c r="BA25" i="5"/>
  <c r="BM19" i="5"/>
  <c r="J12" i="3"/>
  <c r="AJ11" i="3" s="1"/>
  <c r="AO55" i="5"/>
  <c r="X55" i="5"/>
  <c r="AL55" i="5" s="1"/>
  <c r="AO55" i="6"/>
  <c r="X55" i="6"/>
  <c r="AL55" i="6" s="1"/>
  <c r="AO55" i="4"/>
  <c r="X55" i="4"/>
  <c r="X55" i="7"/>
  <c r="BK39" i="6"/>
  <c r="BF39" i="6"/>
  <c r="BK39" i="5"/>
  <c r="BF39" i="5"/>
  <c r="AL55" i="4" l="1"/>
  <c r="J12" i="7"/>
  <c r="AJ11" i="7" s="1"/>
  <c r="X54" i="7" l="1"/>
  <c r="X53" i="7"/>
  <c r="V40" i="7"/>
  <c r="K40" i="7"/>
  <c r="AF40" i="7" s="1"/>
  <c r="V26" i="7"/>
  <c r="K26" i="7"/>
  <c r="X56" i="7" l="1"/>
  <c r="AF26" i="7"/>
  <c r="BM35" i="7" s="1"/>
  <c r="BK25" i="7" s="1"/>
  <c r="BK26" i="7" s="1"/>
  <c r="AJ39" i="7"/>
  <c r="BF39" i="7" s="1"/>
  <c r="BK39" i="7" s="1"/>
  <c r="AO55" i="7" s="1"/>
  <c r="AL55" i="7" s="1"/>
  <c r="BM21" i="7"/>
  <c r="BK11" i="7" s="1"/>
  <c r="BK12" i="7" s="1"/>
  <c r="BM19" i="7"/>
  <c r="BA11" i="7" s="1"/>
  <c r="BA12" i="7" s="1"/>
  <c r="X54" i="6"/>
  <c r="X53" i="6"/>
  <c r="V40" i="6"/>
  <c r="K40" i="6"/>
  <c r="V26" i="6"/>
  <c r="K26" i="6"/>
  <c r="J12" i="6"/>
  <c r="BM21" i="6" s="1"/>
  <c r="BK11" i="6" s="1"/>
  <c r="BK12" i="6" s="1"/>
  <c r="X54" i="5"/>
  <c r="X53" i="5"/>
  <c r="V40" i="5"/>
  <c r="K40" i="5"/>
  <c r="V26" i="5"/>
  <c r="K26" i="5"/>
  <c r="AF26" i="5" s="1"/>
  <c r="J12" i="5"/>
  <c r="BM21" i="5" s="1"/>
  <c r="BK11" i="5"/>
  <c r="X54" i="4"/>
  <c r="X53" i="4"/>
  <c r="V40" i="4"/>
  <c r="K40" i="4"/>
  <c r="V26" i="4"/>
  <c r="K26" i="4"/>
  <c r="AF26" i="4" s="1"/>
  <c r="J12" i="4"/>
  <c r="BM21" i="4" s="1"/>
  <c r="BK12" i="5" l="1"/>
  <c r="BM33" i="7"/>
  <c r="BA25" i="7" s="1"/>
  <c r="BA26" i="7" s="1"/>
  <c r="AJ25" i="7"/>
  <c r="AQ25" i="7" s="1"/>
  <c r="X56" i="5"/>
  <c r="AQ11" i="7"/>
  <c r="AF26" i="6"/>
  <c r="BM33" i="6" s="1"/>
  <c r="BA25" i="6" s="1"/>
  <c r="BA26" i="6" s="1"/>
  <c r="AF40" i="6"/>
  <c r="AJ39" i="6" s="1"/>
  <c r="AF40" i="5"/>
  <c r="AJ39" i="5" s="1"/>
  <c r="X56" i="4"/>
  <c r="AJ25" i="4"/>
  <c r="AQ25" i="4" s="1"/>
  <c r="AF40" i="4"/>
  <c r="AJ11" i="4"/>
  <c r="AQ11" i="4" s="1"/>
  <c r="BK11" i="4"/>
  <c r="BK12" i="4" s="1"/>
  <c r="X56" i="6"/>
  <c r="BM19" i="6"/>
  <c r="AJ11" i="6"/>
  <c r="AQ11" i="6" s="1"/>
  <c r="BF13" i="6" s="1"/>
  <c r="BA11" i="6"/>
  <c r="BA12" i="6" s="1"/>
  <c r="BM33" i="5"/>
  <c r="BM35" i="5"/>
  <c r="BK25" i="5" s="1"/>
  <c r="BK26" i="5" s="1"/>
  <c r="AJ25" i="5"/>
  <c r="AQ25" i="5" s="1"/>
  <c r="BF27" i="5" s="1"/>
  <c r="AJ11" i="5"/>
  <c r="AQ11" i="5" s="1"/>
  <c r="BA11" i="5"/>
  <c r="BA12" i="5" s="1"/>
  <c r="BM33" i="4"/>
  <c r="BA25" i="4" s="1"/>
  <c r="BA26" i="4" s="1"/>
  <c r="BM35" i="4"/>
  <c r="BK25" i="4" s="1"/>
  <c r="BK26" i="4" s="1"/>
  <c r="BM19" i="4"/>
  <c r="BA11" i="4" s="1"/>
  <c r="BA12" i="4" s="1"/>
  <c r="K40" i="3"/>
  <c r="V40" i="3"/>
  <c r="V26" i="3"/>
  <c r="K26" i="3"/>
  <c r="AJ39" i="4" l="1"/>
  <c r="BF39" i="4" s="1"/>
  <c r="BK39" i="4" s="1"/>
  <c r="AF40" i="3"/>
  <c r="BF13" i="5"/>
  <c r="AQ26" i="5"/>
  <c r="AQ26" i="4"/>
  <c r="BK27" i="4" s="1"/>
  <c r="AO54" i="4" s="1"/>
  <c r="AL54" i="4" s="1"/>
  <c r="BF27" i="4"/>
  <c r="BF13" i="4"/>
  <c r="AQ12" i="7"/>
  <c r="BF13" i="7"/>
  <c r="AQ26" i="7"/>
  <c r="BK27" i="7" s="1"/>
  <c r="AO54" i="7" s="1"/>
  <c r="AL54" i="7" s="1"/>
  <c r="BF27" i="7"/>
  <c r="AJ25" i="6"/>
  <c r="AQ25" i="6" s="1"/>
  <c r="BM35" i="6"/>
  <c r="BK25" i="6" s="1"/>
  <c r="BK26" i="6" s="1"/>
  <c r="BK27" i="5"/>
  <c r="AO54" i="5" s="1"/>
  <c r="AL54" i="5" s="1"/>
  <c r="AQ12" i="6"/>
  <c r="BK13" i="6" s="1"/>
  <c r="AO53" i="6" s="1"/>
  <c r="AQ12" i="5"/>
  <c r="BK13" i="5" s="1"/>
  <c r="AO53" i="5" s="1"/>
  <c r="AQ12" i="4"/>
  <c r="BK13" i="4" s="1"/>
  <c r="AO53" i="4" s="1"/>
  <c r="AF26" i="3"/>
  <c r="X54" i="3"/>
  <c r="X53" i="3"/>
  <c r="X55" i="3"/>
  <c r="AQ26" i="6" l="1"/>
  <c r="BF27" i="6"/>
  <c r="BM35" i="3"/>
  <c r="BK25" i="3" s="1"/>
  <c r="BM33" i="3"/>
  <c r="AJ25" i="3"/>
  <c r="AQ25" i="3" s="1"/>
  <c r="AQ26" i="3" s="1"/>
  <c r="BK13" i="7"/>
  <c r="AO53" i="7" s="1"/>
  <c r="BK27" i="6"/>
  <c r="AO54" i="6" s="1"/>
  <c r="AL54" i="6" s="1"/>
  <c r="AL53" i="6"/>
  <c r="AO56" i="5"/>
  <c r="AL56" i="5" s="1"/>
  <c r="AL53" i="5"/>
  <c r="AO56" i="4"/>
  <c r="AL56" i="4" s="1"/>
  <c r="AL53" i="4"/>
  <c r="BM21" i="3"/>
  <c r="BK11" i="3" s="1"/>
  <c r="BM19" i="3"/>
  <c r="BA11" i="3" s="1"/>
  <c r="X56" i="3"/>
  <c r="AQ11" i="3" l="1"/>
  <c r="AQ12" i="3" s="1"/>
  <c r="AO56" i="7"/>
  <c r="AL56" i="7" s="1"/>
  <c r="AL53" i="7"/>
  <c r="AO56" i="6"/>
  <c r="AL56" i="6" s="1"/>
  <c r="BK12" i="3"/>
  <c r="BA12" i="3"/>
  <c r="AJ39" i="3"/>
  <c r="BF39" i="3" s="1"/>
  <c r="BK39" i="3" l="1"/>
  <c r="AO55" i="3" s="1"/>
  <c r="AL55" i="3" s="1"/>
  <c r="BF13" i="3"/>
  <c r="BK13" i="3"/>
  <c r="BA25" i="3"/>
  <c r="BA26" i="3" s="1"/>
  <c r="BK26" i="3"/>
  <c r="BK27" i="3" l="1"/>
  <c r="AO54" i="3" s="1"/>
  <c r="AL54" i="3" s="1"/>
  <c r="BF27" i="3"/>
  <c r="AO53" i="3"/>
  <c r="AL53" i="3" s="1"/>
  <c r="AO56" i="3" l="1"/>
  <c r="AL5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5" authorId="0" shapeId="0" xr:uid="{00000000-0006-0000-0100-000001000000}">
      <text>
        <r>
          <rPr>
            <b/>
            <sz val="11"/>
            <color indexed="81"/>
            <rFont val="MS P ゴシック"/>
            <family val="3"/>
            <charset val="128"/>
          </rPr>
          <t>①直接工事費を入力</t>
        </r>
      </text>
    </comment>
    <comment ref="K6" authorId="0" shapeId="0" xr:uid="{00000000-0006-0000-0100-000002000000}">
      <text>
        <r>
          <rPr>
            <b/>
            <sz val="11"/>
            <color indexed="81"/>
            <rFont val="MS P ゴシック"/>
            <family val="3"/>
            <charset val="128"/>
          </rPr>
          <t>②工期（か月）を入力</t>
        </r>
      </text>
    </comment>
    <comment ref="X18" authorId="0" shapeId="0" xr:uid="{00000000-0006-0000-0100-000003000000}">
      <text>
        <r>
          <rPr>
            <b/>
            <sz val="11"/>
            <color indexed="81"/>
            <rFont val="MS P ゴシック"/>
            <family val="3"/>
            <charset val="128"/>
          </rPr>
          <t>③実際の共通仮設費を入力</t>
        </r>
      </text>
    </comment>
    <comment ref="X32" authorId="0" shapeId="0" xr:uid="{00000000-0006-0000-0100-000004000000}">
      <text>
        <r>
          <rPr>
            <b/>
            <sz val="11"/>
            <color indexed="81"/>
            <rFont val="MS P ゴシック"/>
            <family val="3"/>
            <charset val="128"/>
          </rPr>
          <t>④実際の現場管理費を入力</t>
        </r>
      </text>
    </comment>
    <comment ref="X45" authorId="0" shapeId="0" xr:uid="{00000000-0006-0000-0100-000005000000}">
      <text>
        <r>
          <rPr>
            <b/>
            <sz val="11"/>
            <color indexed="81"/>
            <rFont val="MS P ゴシック"/>
            <family val="3"/>
            <charset val="128"/>
          </rPr>
          <t>⑤実際の一般管理費を入力</t>
        </r>
      </text>
    </comment>
  </commentList>
</comments>
</file>

<file path=xl/sharedStrings.xml><?xml version="1.0" encoding="utf-8"?>
<sst xmlns="http://schemas.openxmlformats.org/spreadsheetml/2006/main" count="595" uniqueCount="74">
  <si>
    <t>共通仮設費</t>
    <rPh sb="0" eb="2">
      <t>キョウツウ</t>
    </rPh>
    <rPh sb="2" eb="4">
      <t>カセツ</t>
    </rPh>
    <rPh sb="4" eb="5">
      <t>ヒ</t>
    </rPh>
    <phoneticPr fontId="1"/>
  </si>
  <si>
    <t>P</t>
    <phoneticPr fontId="1"/>
  </si>
  <si>
    <t>T</t>
    <phoneticPr fontId="1"/>
  </si>
  <si>
    <t>Np</t>
    <phoneticPr fontId="1"/>
  </si>
  <si>
    <t>一般管理費</t>
    <rPh sb="0" eb="2">
      <t>イッパン</t>
    </rPh>
    <rPh sb="2" eb="4">
      <t>カンリ</t>
    </rPh>
    <rPh sb="4" eb="5">
      <t>ヒ</t>
    </rPh>
    <phoneticPr fontId="1"/>
  </si>
  <si>
    <t>Cp</t>
    <phoneticPr fontId="1"/>
  </si>
  <si>
    <t>◆直接工事費</t>
    <rPh sb="1" eb="3">
      <t>チョクセツ</t>
    </rPh>
    <rPh sb="3" eb="6">
      <t>コウジヒ</t>
    </rPh>
    <phoneticPr fontId="1"/>
  </si>
  <si>
    <t>直接工事費</t>
    <rPh sb="0" eb="2">
      <t>チョクセツ</t>
    </rPh>
    <rPh sb="2" eb="5">
      <t>コウジヒ</t>
    </rPh>
    <phoneticPr fontId="1"/>
  </si>
  <si>
    <t>(</t>
    <phoneticPr fontId="1"/>
  </si>
  <si>
    <t>円単位で入力してください。）</t>
    <rPh sb="0" eb="1">
      <t>エン</t>
    </rPh>
    <rPh sb="1" eb="3">
      <t>タンイ</t>
    </rPh>
    <rPh sb="4" eb="6">
      <t>ニュウリョク</t>
    </rPh>
    <phoneticPr fontId="1"/>
  </si>
  <si>
    <t>◆共通仮設費の計算式（改修電気設備工事）</t>
    <rPh sb="1" eb="3">
      <t>キョウツウ</t>
    </rPh>
    <rPh sb="3" eb="5">
      <t>カセツ</t>
    </rPh>
    <rPh sb="5" eb="6">
      <t>ヒ</t>
    </rPh>
    <rPh sb="7" eb="10">
      <t>ケイサンシキ</t>
    </rPh>
    <rPh sb="11" eb="13">
      <t>カイシュウ</t>
    </rPh>
    <rPh sb="13" eb="15">
      <t>デンキ</t>
    </rPh>
    <rPh sb="15" eb="17">
      <t>セツビ</t>
    </rPh>
    <rPh sb="17" eb="19">
      <t>コウジ</t>
    </rPh>
    <phoneticPr fontId="1"/>
  </si>
  <si>
    <t>×</t>
    <phoneticPr fontId="1"/>
  </si>
  <si>
    <t>※</t>
    <phoneticPr fontId="1"/>
  </si>
  <si>
    <t>共通仮設費率</t>
    <rPh sb="0" eb="2">
      <t>キョウツウ</t>
    </rPh>
    <rPh sb="2" eb="4">
      <t>カセツ</t>
    </rPh>
    <rPh sb="4" eb="5">
      <t>ヒ</t>
    </rPh>
    <rPh sb="5" eb="6">
      <t>リツ</t>
    </rPh>
    <phoneticPr fontId="1"/>
  </si>
  <si>
    <t>＝</t>
    <phoneticPr fontId="1"/>
  </si>
  <si>
    <t>（千円）</t>
    <rPh sb="1" eb="3">
      <t>センエン</t>
    </rPh>
    <phoneticPr fontId="1"/>
  </si>
  <si>
    <t>(2か月なら「2」と入力してください。）</t>
    <rPh sb="3" eb="4">
      <t>ゲツ</t>
    </rPh>
    <rPh sb="10" eb="12">
      <t>ニュウリョク</t>
    </rPh>
    <phoneticPr fontId="1"/>
  </si>
  <si>
    <t>実際に計上した共通仮設費</t>
    <rPh sb="0" eb="2">
      <t>ジッサイ</t>
    </rPh>
    <rPh sb="3" eb="5">
      <t>ケイジョウ</t>
    </rPh>
    <rPh sb="7" eb="9">
      <t>キョウツウ</t>
    </rPh>
    <rPh sb="9" eb="11">
      <t>カセツ</t>
    </rPh>
    <rPh sb="11" eb="12">
      <t>ヒ</t>
    </rPh>
    <phoneticPr fontId="1"/>
  </si>
  <si>
    <t>上限</t>
    <rPh sb="0" eb="2">
      <t>ジョウゲン</t>
    </rPh>
    <phoneticPr fontId="1"/>
  </si>
  <si>
    <t>下限</t>
    <rPh sb="0" eb="2">
      <t>カゲン</t>
    </rPh>
    <phoneticPr fontId="1"/>
  </si>
  <si>
    <t>工期（T）</t>
    <rPh sb="0" eb="2">
      <t>コウキ</t>
    </rPh>
    <phoneticPr fontId="1"/>
  </si>
  <si>
    <t>・上限</t>
    <rPh sb="1" eb="3">
      <t>ジョウゲン</t>
    </rPh>
    <phoneticPr fontId="1"/>
  </si>
  <si>
    <t>・下限</t>
    <rPh sb="1" eb="3">
      <t>カゲン</t>
    </rPh>
    <phoneticPr fontId="1"/>
  </si>
  <si>
    <t>◆現場管理費の計算式（改修電気設備工事）</t>
    <rPh sb="1" eb="3">
      <t>ゲンバ</t>
    </rPh>
    <rPh sb="3" eb="6">
      <t>カンリヒ</t>
    </rPh>
    <rPh sb="5" eb="6">
      <t>ヒ</t>
    </rPh>
    <rPh sb="7" eb="10">
      <t>ケイサンシキ</t>
    </rPh>
    <rPh sb="11" eb="13">
      <t>カイシュウ</t>
    </rPh>
    <rPh sb="13" eb="15">
      <t>デンキ</t>
    </rPh>
    <rPh sb="15" eb="17">
      <t>セツビ</t>
    </rPh>
    <rPh sb="17" eb="19">
      <t>コウジ</t>
    </rPh>
    <phoneticPr fontId="1"/>
  </si>
  <si>
    <t>現場管理費率</t>
    <rPh sb="0" eb="2">
      <t>ゲンバ</t>
    </rPh>
    <rPh sb="2" eb="4">
      <t>カンリ</t>
    </rPh>
    <rPh sb="4" eb="5">
      <t>ヒ</t>
    </rPh>
    <rPh sb="5" eb="6">
      <t>リツ</t>
    </rPh>
    <phoneticPr fontId="1"/>
  </si>
  <si>
    <t>＋</t>
    <phoneticPr fontId="1"/>
  </si>
  <si>
    <t>実際に計上した現場管理費</t>
    <rPh sb="0" eb="2">
      <t>ジッサイ</t>
    </rPh>
    <rPh sb="3" eb="5">
      <t>ケイジョウ</t>
    </rPh>
    <rPh sb="7" eb="9">
      <t>ゲンバ</t>
    </rPh>
    <rPh sb="9" eb="11">
      <t>カンリ</t>
    </rPh>
    <rPh sb="11" eb="12">
      <t>ヒ</t>
    </rPh>
    <phoneticPr fontId="1"/>
  </si>
  <si>
    <t>純工事費</t>
    <rPh sb="0" eb="1">
      <t>ジュン</t>
    </rPh>
    <rPh sb="1" eb="4">
      <t>コウジヒ</t>
    </rPh>
    <phoneticPr fontId="1"/>
  </si>
  <si>
    <t>工事原価</t>
    <rPh sb="0" eb="2">
      <t>コウジ</t>
    </rPh>
    <rPh sb="2" eb="4">
      <t>ゲンカ</t>
    </rPh>
    <phoneticPr fontId="1"/>
  </si>
  <si>
    <t>一般管理費率</t>
    <rPh sb="0" eb="2">
      <t>イッパン</t>
    </rPh>
    <rPh sb="2" eb="5">
      <t>カンリヒ</t>
    </rPh>
    <rPh sb="5" eb="6">
      <t>リツ</t>
    </rPh>
    <phoneticPr fontId="1"/>
  </si>
  <si>
    <t>実際に計上した一般管理費</t>
    <rPh sb="0" eb="2">
      <t>ジッサイ</t>
    </rPh>
    <rPh sb="3" eb="5">
      <t>ケイジョウ</t>
    </rPh>
    <rPh sb="7" eb="9">
      <t>イッパン</t>
    </rPh>
    <rPh sb="9" eb="11">
      <t>カンリ</t>
    </rPh>
    <rPh sb="11" eb="12">
      <t>ヒ</t>
    </rPh>
    <phoneticPr fontId="1"/>
  </si>
  <si>
    <t>現場管理費</t>
    <rPh sb="0" eb="2">
      <t>ゲンバ</t>
    </rPh>
    <rPh sb="2" eb="5">
      <t>カンリヒ</t>
    </rPh>
    <phoneticPr fontId="1"/>
  </si>
  <si>
    <t>-</t>
    <phoneticPr fontId="1"/>
  </si>
  <si>
    <t>)</t>
    <phoneticPr fontId="1"/>
  </si>
  <si>
    <t>log(Cp)</t>
    <phoneticPr fontId="1"/>
  </si>
  <si>
    <t>一般管理費率</t>
    <rPh sb="0" eb="2">
      <t>イッパン</t>
    </rPh>
    <rPh sb="2" eb="4">
      <t>カンリ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</si>
  <si>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</si>
  <si>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項目</t>
    <rPh sb="0" eb="2">
      <t>コウモク</t>
    </rPh>
    <phoneticPr fontId="1"/>
  </si>
  <si>
    <t>合　　計</t>
    <rPh sb="0" eb="1">
      <t>ゴウ</t>
    </rPh>
    <rPh sb="3" eb="4">
      <t>ケイ</t>
    </rPh>
    <phoneticPr fontId="1"/>
  </si>
  <si>
    <t>実際の計上額</t>
    <rPh sb="0" eb="2">
      <t>ジッサイ</t>
    </rPh>
    <rPh sb="3" eb="5">
      <t>ケイジョウ</t>
    </rPh>
    <rPh sb="5" eb="6">
      <t>ガク</t>
    </rPh>
    <phoneticPr fontId="1"/>
  </si>
  <si>
    <t>&lt;&gt;</t>
    <phoneticPr fontId="1"/>
  </si>
  <si>
    <t>◆合　　計</t>
    <rPh sb="1" eb="2">
      <t>ゴウ</t>
    </rPh>
    <rPh sb="4" eb="5">
      <t>ケイ</t>
    </rPh>
    <phoneticPr fontId="1"/>
  </si>
  <si>
    <t>当該基準による額</t>
    <rPh sb="0" eb="2">
      <t>トウガイ</t>
    </rPh>
    <rPh sb="2" eb="4">
      <t>キジュン</t>
    </rPh>
    <rPh sb="7" eb="8">
      <t>ガク</t>
    </rPh>
    <phoneticPr fontId="1"/>
  </si>
  <si>
    <t>現場管理費</t>
    <rPh sb="0" eb="2">
      <t>ゲンバ</t>
    </rPh>
    <rPh sb="2" eb="5">
      <t>カンリヒ</t>
    </rPh>
    <rPh sb="4" eb="5">
      <t>ヒ</t>
    </rPh>
    <phoneticPr fontId="1"/>
  </si>
  <si>
    <t>一般管理費</t>
    <rPh sb="0" eb="2">
      <t>イッパン</t>
    </rPh>
    <rPh sb="2" eb="4">
      <t>カンリ</t>
    </rPh>
    <rPh sb="4" eb="5">
      <t>ヒ</t>
    </rPh>
    <phoneticPr fontId="1"/>
  </si>
  <si>
    <t>公共建築工事共通費積算基準による共通費計算式（改修電気設備工事）</t>
    <rPh sb="0" eb="2">
      <t>コウキョウ</t>
    </rPh>
    <rPh sb="2" eb="4">
      <t>ケンチク</t>
    </rPh>
    <rPh sb="4" eb="6">
      <t>コウジ</t>
    </rPh>
    <rPh sb="6" eb="8">
      <t>キョウツウ</t>
    </rPh>
    <rPh sb="8" eb="9">
      <t>ヒ</t>
    </rPh>
    <rPh sb="9" eb="11">
      <t>セキサン</t>
    </rPh>
    <rPh sb="11" eb="13">
      <t>キジュン</t>
    </rPh>
    <rPh sb="16" eb="18">
      <t>キョウツウ</t>
    </rPh>
    <rPh sb="18" eb="19">
      <t>ヒ</t>
    </rPh>
    <rPh sb="19" eb="22">
      <t>ケイサンシキ</t>
    </rPh>
    <rPh sb="23" eb="25">
      <t>カイシュウ</t>
    </rPh>
    <rPh sb="25" eb="27">
      <t>デンキ</t>
    </rPh>
    <rPh sb="27" eb="29">
      <t>セツビ</t>
    </rPh>
    <rPh sb="29" eb="31">
      <t>コウジ</t>
    </rPh>
    <phoneticPr fontId="1"/>
  </si>
  <si>
    <t>◆一般管理費の計算式（電気設備工事）</t>
    <rPh sb="1" eb="3">
      <t>イッパン</t>
    </rPh>
    <rPh sb="3" eb="6">
      <t>カンリヒ</t>
    </rPh>
    <rPh sb="5" eb="6">
      <t>ヒ</t>
    </rPh>
    <rPh sb="7" eb="10">
      <t>ケイサンシキ</t>
    </rPh>
    <rPh sb="11" eb="13">
      <t>デンキ</t>
    </rPh>
    <rPh sb="13" eb="15">
      <t>セツビ</t>
    </rPh>
    <rPh sb="15" eb="17">
      <t>コウジ</t>
    </rPh>
    <phoneticPr fontId="1"/>
  </si>
  <si>
    <t>共通仮設費率</t>
    <phoneticPr fontId="1"/>
  </si>
  <si>
    <t>・工事原価が3百万円以下</t>
    <rPh sb="1" eb="3">
      <t>コウジ</t>
    </rPh>
    <rPh sb="3" eb="5">
      <t>ゲンカ</t>
    </rPh>
    <rPh sb="7" eb="10">
      <t>ヒャクマンエン</t>
    </rPh>
    <rPh sb="10" eb="12">
      <t>イカ</t>
    </rPh>
    <phoneticPr fontId="1"/>
  </si>
  <si>
    <t>・工事原価が20億円超</t>
    <rPh sb="1" eb="3">
      <t>コウジ</t>
    </rPh>
    <rPh sb="3" eb="5">
      <t>ゲンカ</t>
    </rPh>
    <rPh sb="8" eb="9">
      <t>オク</t>
    </rPh>
    <rPh sb="9" eb="11">
      <t>エンチョウ</t>
    </rPh>
    <phoneticPr fontId="1"/>
  </si>
  <si>
    <t>・Npが３百万円以下</t>
    <rPh sb="5" eb="8">
      <t>ヒャクマンエン</t>
    </rPh>
    <rPh sb="8" eb="10">
      <t>イカ</t>
    </rPh>
    <phoneticPr fontId="1"/>
  </si>
  <si>
    <t>・Npが３百万円超</t>
    <rPh sb="5" eb="8">
      <t>ヒャクマンエン</t>
    </rPh>
    <rPh sb="8" eb="9">
      <t>チョウ</t>
    </rPh>
    <phoneticPr fontId="1"/>
  </si>
  <si>
    <t>・Pが３百万円以下</t>
    <rPh sb="4" eb="7">
      <t>ヒャクマンエン</t>
    </rPh>
    <rPh sb="7" eb="9">
      <t>イカ</t>
    </rPh>
    <phoneticPr fontId="1"/>
  </si>
  <si>
    <t>・Pが３百万円超</t>
    <rPh sb="4" eb="7">
      <t>ヒャクマンエン</t>
    </rPh>
    <rPh sb="7" eb="8">
      <t>チョウ</t>
    </rPh>
    <phoneticPr fontId="1"/>
  </si>
  <si>
    <r>
      <t>公共建築工事共通費積算基準による共通費計算式（</t>
    </r>
    <r>
      <rPr>
        <b/>
        <sz val="14"/>
        <color rgb="FFFF0000"/>
        <rFont val="ＭＳ Ｐゴシック"/>
        <family val="3"/>
        <charset val="128"/>
        <scheme val="minor"/>
      </rPr>
      <t>新営電気設備工事</t>
    </r>
    <r>
      <rPr>
        <b/>
        <sz val="14"/>
        <color theme="1"/>
        <rFont val="ＭＳ Ｐゴシック"/>
        <family val="3"/>
        <charset val="128"/>
        <scheme val="minor"/>
      </rPr>
      <t>）</t>
    </r>
    <rPh sb="0" eb="2">
      <t>コウキョウ</t>
    </rPh>
    <rPh sb="2" eb="4">
      <t>ケンチク</t>
    </rPh>
    <rPh sb="4" eb="6">
      <t>コウジ</t>
    </rPh>
    <rPh sb="6" eb="8">
      <t>キョウツウ</t>
    </rPh>
    <rPh sb="8" eb="9">
      <t>ヒ</t>
    </rPh>
    <rPh sb="9" eb="11">
      <t>セキサン</t>
    </rPh>
    <rPh sb="11" eb="13">
      <t>キジュン</t>
    </rPh>
    <rPh sb="16" eb="18">
      <t>キョウツウ</t>
    </rPh>
    <rPh sb="18" eb="19">
      <t>ヒ</t>
    </rPh>
    <rPh sb="19" eb="22">
      <t>ケイサンシキ</t>
    </rPh>
    <rPh sb="23" eb="25">
      <t>シンエイ</t>
    </rPh>
    <rPh sb="25" eb="27">
      <t>デンキ</t>
    </rPh>
    <rPh sb="27" eb="29">
      <t>セツビ</t>
    </rPh>
    <rPh sb="29" eb="31">
      <t>コウジ</t>
    </rPh>
    <phoneticPr fontId="1"/>
  </si>
  <si>
    <t>・Pが５百万円以下</t>
    <rPh sb="4" eb="7">
      <t>ヒャクマンエン</t>
    </rPh>
    <rPh sb="7" eb="9">
      <t>イカ</t>
    </rPh>
    <phoneticPr fontId="1"/>
  </si>
  <si>
    <t>・Pが５百万円超</t>
    <rPh sb="4" eb="7">
      <t>ヒャクマンエン</t>
    </rPh>
    <rPh sb="7" eb="8">
      <t>チョウ</t>
    </rPh>
    <phoneticPr fontId="1"/>
  </si>
  <si>
    <t>・Npが５百万円以下</t>
    <rPh sb="5" eb="8">
      <t>ヒャクマンエン</t>
    </rPh>
    <rPh sb="8" eb="10">
      <t>イカ</t>
    </rPh>
    <phoneticPr fontId="1"/>
  </si>
  <si>
    <t>・Npが５百万円超</t>
    <rPh sb="5" eb="8">
      <t>ヒャクマンエン</t>
    </rPh>
    <rPh sb="8" eb="9">
      <t>チョウ</t>
    </rPh>
    <phoneticPr fontId="1"/>
  </si>
  <si>
    <t>◆共通仮設費の計算式（新営電気設備工事）</t>
    <rPh sb="1" eb="3">
      <t>キョウツウ</t>
    </rPh>
    <rPh sb="3" eb="5">
      <t>カセツ</t>
    </rPh>
    <rPh sb="5" eb="6">
      <t>ヒ</t>
    </rPh>
    <rPh sb="7" eb="10">
      <t>ケイサンシキ</t>
    </rPh>
    <rPh sb="11" eb="13">
      <t>シンエイ</t>
    </rPh>
    <rPh sb="13" eb="15">
      <t>デンキ</t>
    </rPh>
    <rPh sb="15" eb="17">
      <t>セツビ</t>
    </rPh>
    <rPh sb="17" eb="19">
      <t>コウジ</t>
    </rPh>
    <phoneticPr fontId="1"/>
  </si>
  <si>
    <t>◆現場管理費の計算式（新営電気設備工事）</t>
    <rPh sb="1" eb="3">
      <t>ゲンバ</t>
    </rPh>
    <rPh sb="3" eb="6">
      <t>カンリヒ</t>
    </rPh>
    <rPh sb="5" eb="6">
      <t>ヒ</t>
    </rPh>
    <rPh sb="7" eb="10">
      <t>ケイサンシキ</t>
    </rPh>
    <rPh sb="11" eb="13">
      <t>シンエイ</t>
    </rPh>
    <rPh sb="13" eb="15">
      <t>デンキ</t>
    </rPh>
    <rPh sb="15" eb="17">
      <t>セツビ</t>
    </rPh>
    <rPh sb="17" eb="19">
      <t>コウジ</t>
    </rPh>
    <phoneticPr fontId="1"/>
  </si>
  <si>
    <t>◆共通仮設費の計算式（改修機械設備工事）</t>
    <rPh sb="1" eb="3">
      <t>キョウツウ</t>
    </rPh>
    <rPh sb="3" eb="5">
      <t>カセツ</t>
    </rPh>
    <rPh sb="5" eb="6">
      <t>ヒ</t>
    </rPh>
    <rPh sb="7" eb="10">
      <t>ケイサンシキ</t>
    </rPh>
    <rPh sb="11" eb="13">
      <t>カイシュウ</t>
    </rPh>
    <rPh sb="13" eb="15">
      <t>キカイ</t>
    </rPh>
    <rPh sb="15" eb="17">
      <t>セツビ</t>
    </rPh>
    <rPh sb="17" eb="19">
      <t>コウジ</t>
    </rPh>
    <phoneticPr fontId="1"/>
  </si>
  <si>
    <t>◆現場管理費の計算式（改修機械設備工事）</t>
    <rPh sb="1" eb="3">
      <t>ゲンバ</t>
    </rPh>
    <rPh sb="3" eb="6">
      <t>カンリヒ</t>
    </rPh>
    <rPh sb="5" eb="6">
      <t>ヒ</t>
    </rPh>
    <rPh sb="7" eb="10">
      <t>ケイサンシキ</t>
    </rPh>
    <rPh sb="11" eb="13">
      <t>カイシュウ</t>
    </rPh>
    <rPh sb="13" eb="15">
      <t>キカイ</t>
    </rPh>
    <rPh sb="15" eb="17">
      <t>セツビ</t>
    </rPh>
    <rPh sb="17" eb="19">
      <t>コウジ</t>
    </rPh>
    <phoneticPr fontId="1"/>
  </si>
  <si>
    <t>◆一般管理費の計算式（機械設備工事）</t>
    <rPh sb="1" eb="3">
      <t>イッパン</t>
    </rPh>
    <rPh sb="3" eb="6">
      <t>カンリヒ</t>
    </rPh>
    <rPh sb="5" eb="6">
      <t>ヒ</t>
    </rPh>
    <rPh sb="7" eb="10">
      <t>ケイサンシキ</t>
    </rPh>
    <rPh sb="11" eb="13">
      <t>キカイ</t>
    </rPh>
    <rPh sb="13" eb="15">
      <t>セツビ</t>
    </rPh>
    <rPh sb="15" eb="17">
      <t>コウジ</t>
    </rPh>
    <phoneticPr fontId="1"/>
  </si>
  <si>
    <t>◆共通仮設費の計算式（新営機械設備工事）</t>
    <rPh sb="1" eb="3">
      <t>キョウツウ</t>
    </rPh>
    <rPh sb="3" eb="5">
      <t>カセツ</t>
    </rPh>
    <rPh sb="5" eb="6">
      <t>ヒ</t>
    </rPh>
    <rPh sb="7" eb="10">
      <t>ケイサンシキ</t>
    </rPh>
    <rPh sb="11" eb="13">
      <t>シンエイ</t>
    </rPh>
    <rPh sb="13" eb="15">
      <t>キカイ</t>
    </rPh>
    <rPh sb="15" eb="17">
      <t>セツビ</t>
    </rPh>
    <rPh sb="17" eb="19">
      <t>コウジ</t>
    </rPh>
    <phoneticPr fontId="1"/>
  </si>
  <si>
    <t>◆現場管理費の計算式（新営機械設備工事）</t>
    <rPh sb="1" eb="3">
      <t>ゲンバ</t>
    </rPh>
    <rPh sb="3" eb="6">
      <t>カンリヒ</t>
    </rPh>
    <rPh sb="5" eb="6">
      <t>ヒ</t>
    </rPh>
    <rPh sb="7" eb="10">
      <t>ケイサンシキ</t>
    </rPh>
    <rPh sb="11" eb="13">
      <t>シンエイ</t>
    </rPh>
    <rPh sb="13" eb="15">
      <t>キカイ</t>
    </rPh>
    <rPh sb="15" eb="17">
      <t>セツビ</t>
    </rPh>
    <rPh sb="17" eb="19">
      <t>コウジ</t>
    </rPh>
    <phoneticPr fontId="1"/>
  </si>
  <si>
    <t>公共建築工事共通費積算基準による共通費計算式（改修機械設備工事）</t>
    <rPh sb="0" eb="2">
      <t>コウキョウ</t>
    </rPh>
    <rPh sb="2" eb="4">
      <t>ケンチク</t>
    </rPh>
    <rPh sb="4" eb="6">
      <t>コウジ</t>
    </rPh>
    <rPh sb="6" eb="8">
      <t>キョウツウ</t>
    </rPh>
    <rPh sb="8" eb="9">
      <t>ヒ</t>
    </rPh>
    <rPh sb="9" eb="11">
      <t>セキサン</t>
    </rPh>
    <rPh sb="11" eb="13">
      <t>キジュン</t>
    </rPh>
    <rPh sb="16" eb="18">
      <t>キョウツウ</t>
    </rPh>
    <rPh sb="18" eb="19">
      <t>ヒ</t>
    </rPh>
    <rPh sb="19" eb="22">
      <t>ケイサンシキ</t>
    </rPh>
    <rPh sb="23" eb="25">
      <t>カイシュウ</t>
    </rPh>
    <rPh sb="25" eb="27">
      <t>キカイ</t>
    </rPh>
    <rPh sb="27" eb="29">
      <t>セツビ</t>
    </rPh>
    <rPh sb="29" eb="31">
      <t>コウジ</t>
    </rPh>
    <phoneticPr fontId="1"/>
  </si>
  <si>
    <r>
      <rPr>
        <b/>
        <sz val="14"/>
        <color rgb="FF0070C0"/>
        <rFont val="ＭＳ Ｐゴシック"/>
        <family val="3"/>
        <charset val="128"/>
        <scheme val="minor"/>
      </rPr>
      <t>公共建築工事共通費積算基準による共通費計算式</t>
    </r>
    <r>
      <rPr>
        <b/>
        <sz val="14"/>
        <color theme="1"/>
        <rFont val="ＭＳ Ｐゴシック"/>
        <family val="3"/>
        <charset val="128"/>
        <scheme val="minor"/>
      </rPr>
      <t>（</t>
    </r>
    <r>
      <rPr>
        <b/>
        <sz val="14"/>
        <color rgb="FFFF0000"/>
        <rFont val="ＭＳ Ｐゴシック"/>
        <family val="3"/>
        <charset val="128"/>
        <scheme val="minor"/>
      </rPr>
      <t>新営機械設備工事</t>
    </r>
    <r>
      <rPr>
        <b/>
        <sz val="14"/>
        <color theme="1"/>
        <rFont val="ＭＳ Ｐゴシック"/>
        <family val="3"/>
        <charset val="128"/>
        <scheme val="minor"/>
      </rPr>
      <t>）</t>
    </r>
    <rPh sb="0" eb="2">
      <t>コウキョウ</t>
    </rPh>
    <rPh sb="2" eb="4">
      <t>ケンチク</t>
    </rPh>
    <rPh sb="4" eb="6">
      <t>コウジ</t>
    </rPh>
    <rPh sb="6" eb="8">
      <t>キョウツウ</t>
    </rPh>
    <rPh sb="8" eb="9">
      <t>ヒ</t>
    </rPh>
    <rPh sb="9" eb="11">
      <t>セキサン</t>
    </rPh>
    <rPh sb="11" eb="13">
      <t>キジュン</t>
    </rPh>
    <rPh sb="16" eb="18">
      <t>キョウツウ</t>
    </rPh>
    <rPh sb="18" eb="19">
      <t>ヒ</t>
    </rPh>
    <rPh sb="19" eb="22">
      <t>ケイサンシキ</t>
    </rPh>
    <rPh sb="23" eb="25">
      <t>シンエイ</t>
    </rPh>
    <rPh sb="25" eb="27">
      <t>キカイ</t>
    </rPh>
    <rPh sb="27" eb="29">
      <t>セツビ</t>
    </rPh>
    <rPh sb="29" eb="31">
      <t>コウジ</t>
    </rPh>
    <phoneticPr fontId="1"/>
  </si>
  <si>
    <t>・Cp が3百万円以下</t>
    <rPh sb="6" eb="9">
      <t>ヒャクマンエン</t>
    </rPh>
    <rPh sb="9" eb="11">
      <t>イカ</t>
    </rPh>
    <phoneticPr fontId="1"/>
  </si>
  <si>
    <t>・Cp が20億円超</t>
    <rPh sb="7" eb="8">
      <t>オク</t>
    </rPh>
    <rPh sb="8" eb="10">
      <t>エンチョウ</t>
    </rPh>
    <phoneticPr fontId="1"/>
  </si>
  <si>
    <t>当該基準の共通仮設費</t>
    <rPh sb="0" eb="2">
      <t>トウガイ</t>
    </rPh>
    <rPh sb="2" eb="4">
      <t>キジュン</t>
    </rPh>
    <rPh sb="5" eb="7">
      <t>キョウツウ</t>
    </rPh>
    <rPh sb="7" eb="9">
      <t>カセツ</t>
    </rPh>
    <rPh sb="9" eb="10">
      <t>ヒ</t>
    </rPh>
    <phoneticPr fontId="1"/>
  </si>
  <si>
    <t>当該基準の現場管理費</t>
    <rPh sb="0" eb="2">
      <t>トウガイ</t>
    </rPh>
    <rPh sb="2" eb="4">
      <t>キジュン</t>
    </rPh>
    <rPh sb="5" eb="7">
      <t>ゲンバ</t>
    </rPh>
    <rPh sb="7" eb="9">
      <t>カンリ</t>
    </rPh>
    <rPh sb="9" eb="10">
      <t>ヒ</t>
    </rPh>
    <phoneticPr fontId="1"/>
  </si>
  <si>
    <t>当該基準の一般管理費</t>
    <rPh sb="0" eb="2">
      <t>トウガイ</t>
    </rPh>
    <rPh sb="2" eb="4">
      <t>キジュン</t>
    </rPh>
    <rPh sb="5" eb="7">
      <t>イッパン</t>
    </rPh>
    <rPh sb="7" eb="9">
      <t>カンリ</t>
    </rPh>
    <rPh sb="9" eb="10">
      <t>ヒ</t>
    </rPh>
    <phoneticPr fontId="1"/>
  </si>
  <si>
    <t>現場管理費率</t>
    <rPh sb="0" eb="2">
      <t>ゲンバ</t>
    </rPh>
    <rPh sb="2" eb="4">
      <t>カンリ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</si>
</sst>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0&quot;か月&quot;"/>
    <numFmt numFmtId="178" formatCode="0.000"/>
    <numFmt numFmtId="179" formatCode="#,##0&quot;円　&quot;"/>
    <numFmt numFmtId="180" formatCode="0.0000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rgb="FF0070C0"/>
      <name val="ＭＳ Ｐゴシック"/>
      <family val="3"/>
      <charset val="128"/>
      <scheme val="minor"/>
    </font>
    <font>
      <b/>
      <sz val="11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0" fontId="6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3" fillId="0" borderId="0" xfId="0" applyFont="1" applyAlignment="1">
      <alignment shrinkToFit="1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 shrinkToFit="1"/>
    </xf>
    <xf numFmtId="10" fontId="6" fillId="0" borderId="0" xfId="0" applyNumberFormat="1" applyFont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horizontal="centerContinuous" vertical="center"/>
    </xf>
    <xf numFmtId="176" fontId="0" fillId="0" borderId="0" xfId="0" applyNumberForma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 shrinkToFit="1"/>
    </xf>
    <xf numFmtId="0" fontId="6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10" fontId="6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9" fillId="0" borderId="0" xfId="0" applyFont="1">
      <alignment vertical="center"/>
    </xf>
    <xf numFmtId="0" fontId="13" fillId="0" borderId="0" xfId="0" applyFont="1" applyAlignment="1">
      <alignment horizontal="centerContinuous" vertical="center"/>
    </xf>
    <xf numFmtId="176" fontId="10" fillId="0" borderId="0" xfId="0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176" fontId="4" fillId="0" borderId="8" xfId="0" applyNumberFormat="1" applyFont="1" applyBorder="1" applyAlignment="1">
      <alignment vertical="center" shrinkToFit="1"/>
    </xf>
    <xf numFmtId="0" fontId="8" fillId="0" borderId="0" xfId="0" applyFont="1" applyAlignment="1" applyProtection="1">
      <alignment horizontal="centerContinuous" vertical="center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0" fontId="0" fillId="0" borderId="0" xfId="0" applyProtection="1">
      <alignment vertical="center"/>
      <protection locked="0"/>
    </xf>
    <xf numFmtId="0" fontId="8" fillId="0" borderId="0" xfId="0" applyFont="1" applyAlignment="1" applyProtection="1">
      <alignment horizontal="centerContinuous" vertical="center"/>
    </xf>
    <xf numFmtId="0" fontId="0" fillId="0" borderId="0" xfId="0" applyProtection="1">
      <alignment vertical="center"/>
    </xf>
    <xf numFmtId="0" fontId="10" fillId="0" borderId="0" xfId="0" applyFont="1" applyProtection="1">
      <alignment vertical="center"/>
    </xf>
    <xf numFmtId="0" fontId="4" fillId="0" borderId="0" xfId="0" applyFont="1" applyAlignment="1" applyProtection="1">
      <alignment vertical="center" shrinkToFit="1"/>
    </xf>
    <xf numFmtId="0" fontId="10" fillId="0" borderId="0" xfId="0" applyFont="1" applyAlignment="1" applyProtection="1">
      <alignment vertical="center" shrinkToFit="1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vertical="center" shrinkToFit="1"/>
    </xf>
    <xf numFmtId="0" fontId="9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6" fillId="0" borderId="0" xfId="0" applyFont="1" applyAlignment="1" applyProtection="1">
      <alignment horizontal="center" vertical="center"/>
    </xf>
    <xf numFmtId="2" fontId="6" fillId="0" borderId="0" xfId="0" applyNumberFormat="1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10" fontId="6" fillId="0" borderId="0" xfId="0" applyNumberFormat="1" applyFont="1" applyAlignment="1" applyProtection="1">
      <alignment horizontal="center" vertical="center" shrinkToFit="1"/>
    </xf>
    <xf numFmtId="0" fontId="0" fillId="0" borderId="0" xfId="0" applyBorder="1" applyAlignment="1" applyProtection="1">
      <alignment horizontal="center" vertical="center"/>
    </xf>
    <xf numFmtId="176" fontId="0" fillId="0" borderId="0" xfId="0" applyNumberFormat="1" applyFill="1" applyBorder="1" applyAlignment="1" applyProtection="1">
      <alignment horizontal="right" vertical="center" shrinkToFit="1"/>
    </xf>
    <xf numFmtId="0" fontId="4" fillId="0" borderId="0" xfId="0" applyFont="1" applyFill="1" applyAlignment="1" applyProtection="1">
      <alignment vertical="center" shrinkToFit="1"/>
    </xf>
    <xf numFmtId="0" fontId="5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vertical="center"/>
    </xf>
    <xf numFmtId="10" fontId="6" fillId="0" borderId="0" xfId="0" applyNumberFormat="1" applyFont="1" applyAlignment="1" applyProtection="1">
      <alignment vertical="center" shrinkToFit="1"/>
    </xf>
    <xf numFmtId="2" fontId="6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 shrinkToFit="1"/>
    </xf>
    <xf numFmtId="10" fontId="10" fillId="2" borderId="1" xfId="0" applyNumberFormat="1" applyFont="1" applyFill="1" applyBorder="1" applyAlignment="1">
      <alignment horizontal="center" vertical="center" shrinkToFit="1"/>
    </xf>
    <xf numFmtId="10" fontId="10" fillId="2" borderId="2" xfId="0" applyNumberFormat="1" applyFont="1" applyFill="1" applyBorder="1" applyAlignment="1">
      <alignment horizontal="center" vertical="center" shrinkToFit="1"/>
    </xf>
    <xf numFmtId="10" fontId="10" fillId="2" borderId="3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3" xfId="0" applyFont="1" applyFill="1" applyBorder="1" applyAlignment="1">
      <alignment horizontal="center" vertical="center" shrinkToFit="1"/>
    </xf>
    <xf numFmtId="10" fontId="6" fillId="0" borderId="0" xfId="0" applyNumberFormat="1" applyFont="1" applyAlignment="1">
      <alignment horizontal="center" vertical="center" shrinkToFit="1"/>
    </xf>
    <xf numFmtId="0" fontId="3" fillId="0" borderId="0" xfId="0" applyFont="1" applyAlignment="1">
      <alignment horizontal="center" shrinkToFi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2" fontId="6" fillId="0" borderId="0" xfId="0" applyNumberFormat="1" applyFont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 shrinkToFit="1"/>
    </xf>
    <xf numFmtId="10" fontId="10" fillId="0" borderId="7" xfId="0" applyNumberFormat="1" applyFont="1" applyBorder="1" applyAlignment="1">
      <alignment horizontal="center" vertical="center" shrinkToFit="1"/>
    </xf>
    <xf numFmtId="176" fontId="10" fillId="0" borderId="7" xfId="0" applyNumberFormat="1" applyFont="1" applyBorder="1" applyAlignment="1">
      <alignment horizontal="right" vertical="center" shrinkToFit="1"/>
    </xf>
    <xf numFmtId="176" fontId="10" fillId="2" borderId="7" xfId="0" applyNumberFormat="1" applyFont="1" applyFill="1" applyBorder="1" applyAlignment="1">
      <alignment horizontal="right" vertical="center" shrinkToFit="1"/>
    </xf>
    <xf numFmtId="0" fontId="9" fillId="0" borderId="7" xfId="0" applyFont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shrinkToFit="1"/>
    </xf>
    <xf numFmtId="0" fontId="10" fillId="3" borderId="7" xfId="0" applyFont="1" applyFill="1" applyBorder="1" applyAlignment="1">
      <alignment horizontal="center" vertical="center" shrinkToFit="1"/>
    </xf>
    <xf numFmtId="179" fontId="10" fillId="0" borderId="1" xfId="0" applyNumberFormat="1" applyFont="1" applyFill="1" applyBorder="1" applyAlignment="1">
      <alignment horizontal="right" vertical="center" shrinkToFit="1"/>
    </xf>
    <xf numFmtId="179" fontId="10" fillId="0" borderId="2" xfId="0" applyNumberFormat="1" applyFont="1" applyFill="1" applyBorder="1" applyAlignment="1">
      <alignment horizontal="right" vertical="center" shrinkToFit="1"/>
    </xf>
    <xf numFmtId="179" fontId="10" fillId="0" borderId="3" xfId="0" applyNumberFormat="1" applyFont="1" applyFill="1" applyBorder="1" applyAlignment="1">
      <alignment horizontal="right" vertical="center" shrinkToFit="1"/>
    </xf>
    <xf numFmtId="179" fontId="10" fillId="3" borderId="1" xfId="0" applyNumberFormat="1" applyFont="1" applyFill="1" applyBorder="1" applyAlignment="1">
      <alignment horizontal="right" vertical="center" shrinkToFit="1"/>
    </xf>
    <xf numFmtId="179" fontId="10" fillId="3" borderId="2" xfId="0" applyNumberFormat="1" applyFont="1" applyFill="1" applyBorder="1" applyAlignment="1">
      <alignment horizontal="right" vertical="center" shrinkToFit="1"/>
    </xf>
    <xf numFmtId="179" fontId="10" fillId="3" borderId="3" xfId="0" applyNumberFormat="1" applyFont="1" applyFill="1" applyBorder="1" applyAlignment="1">
      <alignment horizontal="right" vertical="center" shrinkToFit="1"/>
    </xf>
    <xf numFmtId="176" fontId="0" fillId="4" borderId="7" xfId="0" applyNumberFormat="1" applyFill="1" applyBorder="1" applyAlignment="1" applyProtection="1">
      <alignment horizontal="right" vertical="center" shrinkToFit="1"/>
      <protection locked="0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0" fillId="4" borderId="4" xfId="0" applyNumberFormat="1" applyFill="1" applyBorder="1" applyAlignment="1" applyProtection="1">
      <alignment horizontal="right" vertical="center" shrinkToFit="1"/>
      <protection locked="0"/>
    </xf>
    <xf numFmtId="176" fontId="0" fillId="4" borderId="5" xfId="0" applyNumberFormat="1" applyFill="1" applyBorder="1" applyAlignment="1" applyProtection="1">
      <alignment horizontal="right" vertical="center" shrinkToFit="1"/>
      <protection locked="0"/>
    </xf>
    <xf numFmtId="176" fontId="0" fillId="4" borderId="6" xfId="0" applyNumberFormat="1" applyFill="1" applyBorder="1" applyAlignment="1" applyProtection="1">
      <alignment horizontal="right" vertical="center" shrinkToFit="1"/>
      <protection locked="0"/>
    </xf>
    <xf numFmtId="177" fontId="0" fillId="4" borderId="4" xfId="0" applyNumberFormat="1" applyFill="1" applyBorder="1" applyAlignment="1" applyProtection="1">
      <alignment horizontal="center" vertical="center" shrinkToFit="1"/>
      <protection locked="0"/>
    </xf>
    <xf numFmtId="177" fontId="0" fillId="4" borderId="5" xfId="0" applyNumberFormat="1" applyFill="1" applyBorder="1" applyAlignment="1" applyProtection="1">
      <alignment horizontal="center" vertical="center" shrinkToFit="1"/>
      <protection locked="0"/>
    </xf>
    <xf numFmtId="177" fontId="0" fillId="4" borderId="6" xfId="0" applyNumberForma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0" fontId="10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38" fontId="10" fillId="0" borderId="0" xfId="1" applyFont="1" applyAlignment="1">
      <alignment horizontal="right" vertical="center" shrinkToFit="1"/>
    </xf>
    <xf numFmtId="0" fontId="11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178" fontId="10" fillId="0" borderId="0" xfId="0" applyNumberFormat="1" applyFont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176" fontId="0" fillId="4" borderId="4" xfId="0" applyNumberFormat="1" applyFill="1" applyBorder="1" applyAlignment="1" applyProtection="1">
      <alignment horizontal="right" vertical="center" shrinkToFit="1"/>
    </xf>
    <xf numFmtId="176" fontId="0" fillId="4" borderId="5" xfId="0" applyNumberFormat="1" applyFill="1" applyBorder="1" applyAlignment="1" applyProtection="1">
      <alignment horizontal="right" vertical="center" shrinkToFit="1"/>
    </xf>
    <xf numFmtId="176" fontId="0" fillId="4" borderId="6" xfId="0" applyNumberFormat="1" applyFill="1" applyBorder="1" applyAlignment="1" applyProtection="1">
      <alignment horizontal="right" vertical="center" shrinkToFit="1"/>
    </xf>
    <xf numFmtId="177" fontId="0" fillId="4" borderId="4" xfId="0" applyNumberFormat="1" applyFill="1" applyBorder="1" applyAlignment="1" applyProtection="1">
      <alignment horizontal="center" vertical="center" shrinkToFit="1"/>
    </xf>
    <xf numFmtId="177" fontId="0" fillId="4" borderId="5" xfId="0" applyNumberFormat="1" applyFill="1" applyBorder="1" applyAlignment="1" applyProtection="1">
      <alignment horizontal="center" vertical="center" shrinkToFit="1"/>
    </xf>
    <xf numFmtId="177" fontId="0" fillId="4" borderId="6" xfId="0" applyNumberFormat="1" applyFill="1" applyBorder="1" applyAlignment="1" applyProtection="1">
      <alignment horizontal="center" vertical="center" shrinkToFit="1"/>
    </xf>
    <xf numFmtId="0" fontId="9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 shrinkToFit="1"/>
    </xf>
    <xf numFmtId="0" fontId="10" fillId="0" borderId="0" xfId="0" applyFont="1" applyAlignment="1" applyProtection="1">
      <alignment horizontal="center" vertical="center" shrinkToFit="1"/>
    </xf>
    <xf numFmtId="0" fontId="11" fillId="0" borderId="0" xfId="0" applyFont="1" applyAlignment="1" applyProtection="1">
      <alignment horizontal="center" vertical="center" shrinkToFit="1"/>
    </xf>
    <xf numFmtId="38" fontId="10" fillId="0" borderId="0" xfId="1" applyFont="1" applyAlignment="1" applyProtection="1">
      <alignment horizontal="right" vertical="center" shrinkToFit="1"/>
    </xf>
    <xf numFmtId="176" fontId="4" fillId="0" borderId="7" xfId="0" applyNumberFormat="1" applyFont="1" applyBorder="1" applyAlignment="1" applyProtection="1">
      <alignment horizontal="center" vertical="center" shrinkToFit="1"/>
    </xf>
    <xf numFmtId="0" fontId="7" fillId="0" borderId="0" xfId="0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center" vertical="center" shrinkToFit="1"/>
    </xf>
    <xf numFmtId="176" fontId="10" fillId="2" borderId="7" xfId="0" applyNumberFormat="1" applyFont="1" applyFill="1" applyBorder="1" applyAlignment="1" applyProtection="1">
      <alignment horizontal="right" vertical="center" shrinkToFit="1"/>
    </xf>
    <xf numFmtId="10" fontId="10" fillId="0" borderId="0" xfId="0" applyNumberFormat="1" applyFont="1" applyAlignment="1" applyProtection="1">
      <alignment horizontal="center" vertical="center" shrinkToFit="1"/>
    </xf>
    <xf numFmtId="10" fontId="10" fillId="0" borderId="7" xfId="0" applyNumberFormat="1" applyFont="1" applyBorder="1" applyAlignment="1" applyProtection="1">
      <alignment horizontal="center" vertical="center" shrinkToFit="1"/>
    </xf>
    <xf numFmtId="0" fontId="10" fillId="2" borderId="1" xfId="0" applyFont="1" applyFill="1" applyBorder="1" applyAlignment="1" applyProtection="1">
      <alignment horizontal="center" vertical="center" shrinkToFit="1"/>
    </xf>
    <xf numFmtId="0" fontId="10" fillId="2" borderId="2" xfId="0" applyFont="1" applyFill="1" applyBorder="1" applyAlignment="1" applyProtection="1">
      <alignment horizontal="center" vertical="center" shrinkToFit="1"/>
    </xf>
    <xf numFmtId="0" fontId="10" fillId="2" borderId="3" xfId="0" applyFont="1" applyFill="1" applyBorder="1" applyAlignment="1" applyProtection="1">
      <alignment horizontal="center" vertical="center" shrinkToFit="1"/>
    </xf>
    <xf numFmtId="10" fontId="10" fillId="2" borderId="1" xfId="0" applyNumberFormat="1" applyFont="1" applyFill="1" applyBorder="1" applyAlignment="1" applyProtection="1">
      <alignment horizontal="center" vertical="center" shrinkToFit="1"/>
    </xf>
    <xf numFmtId="10" fontId="10" fillId="2" borderId="2" xfId="0" applyNumberFormat="1" applyFont="1" applyFill="1" applyBorder="1" applyAlignment="1" applyProtection="1">
      <alignment horizontal="center" vertical="center" shrinkToFit="1"/>
    </xf>
    <xf numFmtId="10" fontId="10" fillId="2" borderId="3" xfId="0" applyNumberFormat="1" applyFont="1" applyFill="1" applyBorder="1" applyAlignment="1" applyProtection="1">
      <alignment horizontal="center" vertical="center" shrinkToFit="1"/>
    </xf>
    <xf numFmtId="0" fontId="11" fillId="0" borderId="0" xfId="0" applyFont="1" applyAlignment="1" applyProtection="1">
      <alignment horizontal="left" vertical="center" shrinkToFit="1"/>
    </xf>
    <xf numFmtId="0" fontId="1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center" vertical="center"/>
    </xf>
    <xf numFmtId="10" fontId="6" fillId="0" borderId="0" xfId="0" applyNumberFormat="1" applyFont="1" applyAlignment="1" applyProtection="1">
      <alignment horizontal="center" vertical="center" shrinkToFit="1"/>
    </xf>
    <xf numFmtId="176" fontId="10" fillId="0" borderId="7" xfId="0" applyNumberFormat="1" applyFont="1" applyBorder="1" applyAlignment="1" applyProtection="1">
      <alignment horizontal="right" vertical="center" shrinkToFit="1"/>
    </xf>
    <xf numFmtId="0" fontId="9" fillId="0" borderId="7" xfId="0" applyFont="1" applyBorder="1" applyAlignment="1" applyProtection="1">
      <alignment horizontal="center" vertical="center"/>
    </xf>
    <xf numFmtId="176" fontId="0" fillId="4" borderId="7" xfId="0" applyNumberFormat="1" applyFill="1" applyBorder="1" applyAlignment="1" applyProtection="1">
      <alignment horizontal="right" vertical="center" shrinkToFit="1"/>
    </xf>
    <xf numFmtId="0" fontId="7" fillId="0" borderId="0" xfId="0" applyFont="1" applyAlignment="1" applyProtection="1">
      <alignment horizontal="left" vertical="center" shrinkToFit="1"/>
    </xf>
    <xf numFmtId="0" fontId="3" fillId="0" borderId="0" xfId="0" applyFont="1" applyAlignment="1" applyProtection="1">
      <alignment horizontal="center" shrinkToFit="1"/>
    </xf>
    <xf numFmtId="2" fontId="6" fillId="0" borderId="0" xfId="0" applyNumberFormat="1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shrinkToFit="1"/>
    </xf>
    <xf numFmtId="0" fontId="5" fillId="0" borderId="0" xfId="0" applyFont="1" applyAlignment="1" applyProtection="1">
      <alignment horizontal="center" vertical="center" shrinkToFit="1"/>
    </xf>
    <xf numFmtId="178" fontId="10" fillId="0" borderId="0" xfId="0" applyNumberFormat="1" applyFont="1" applyAlignment="1" applyProtection="1">
      <alignment horizontal="center" vertical="center" shrinkToFit="1"/>
    </xf>
    <xf numFmtId="0" fontId="6" fillId="0" borderId="0" xfId="0" applyFont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10" fillId="0" borderId="3" xfId="0" applyFont="1" applyBorder="1" applyAlignment="1" applyProtection="1">
      <alignment horizontal="center" vertical="center"/>
    </xf>
    <xf numFmtId="179" fontId="10" fillId="0" borderId="1" xfId="0" applyNumberFormat="1" applyFont="1" applyFill="1" applyBorder="1" applyAlignment="1" applyProtection="1">
      <alignment horizontal="right" vertical="center" shrinkToFit="1"/>
    </xf>
    <xf numFmtId="179" fontId="10" fillId="0" borderId="2" xfId="0" applyNumberFormat="1" applyFont="1" applyFill="1" applyBorder="1" applyAlignment="1" applyProtection="1">
      <alignment horizontal="right" vertical="center" shrinkToFit="1"/>
    </xf>
    <xf numFmtId="179" fontId="10" fillId="0" borderId="3" xfId="0" applyNumberFormat="1" applyFont="1" applyFill="1" applyBorder="1" applyAlignment="1" applyProtection="1">
      <alignment horizontal="right" vertical="center" shrinkToFit="1"/>
    </xf>
    <xf numFmtId="0" fontId="10" fillId="0" borderId="7" xfId="0" applyFont="1" applyBorder="1" applyAlignment="1" applyProtection="1">
      <alignment horizontal="center" vertical="center" shrinkToFit="1"/>
    </xf>
    <xf numFmtId="0" fontId="10" fillId="3" borderId="7" xfId="0" applyFont="1" applyFill="1" applyBorder="1" applyAlignment="1" applyProtection="1">
      <alignment horizontal="center" vertical="center"/>
    </xf>
    <xf numFmtId="179" fontId="10" fillId="3" borderId="1" xfId="0" applyNumberFormat="1" applyFont="1" applyFill="1" applyBorder="1" applyAlignment="1" applyProtection="1">
      <alignment horizontal="right" vertical="center" shrinkToFit="1"/>
    </xf>
    <xf numFmtId="179" fontId="10" fillId="3" borderId="2" xfId="0" applyNumberFormat="1" applyFont="1" applyFill="1" applyBorder="1" applyAlignment="1" applyProtection="1">
      <alignment horizontal="right" vertical="center" shrinkToFit="1"/>
    </xf>
    <xf numFmtId="179" fontId="10" fillId="3" borderId="3" xfId="0" applyNumberFormat="1" applyFont="1" applyFill="1" applyBorder="1" applyAlignment="1" applyProtection="1">
      <alignment horizontal="right" vertical="center" shrinkToFit="1"/>
    </xf>
    <xf numFmtId="0" fontId="10" fillId="3" borderId="7" xfId="0" applyFont="1" applyFill="1" applyBorder="1" applyAlignment="1" applyProtection="1">
      <alignment horizontal="center" vertical="center" shrinkToFit="1"/>
    </xf>
    <xf numFmtId="180" fontId="4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57148</xdr:colOff>
      <xdr:row>4</xdr:row>
      <xdr:rowOff>95249</xdr:rowOff>
    </xdr:from>
    <xdr:to>
      <xdr:col>116</xdr:col>
      <xdr:colOff>95249</xdr:colOff>
      <xdr:row>12</xdr:row>
      <xdr:rowOff>114299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7486648" y="790574"/>
          <a:ext cx="3657601" cy="1362075"/>
        </a:xfrm>
        <a:prstGeom prst="rect">
          <a:avLst/>
        </a:prstGeom>
        <a:solidFill>
          <a:srgbClr val="FFFFCC"/>
        </a:solidFill>
        <a:ln w="285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○ このシートは、改修電気設備工事用です。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○ブルーのセルのみデータを入力してください。</a:t>
          </a:r>
          <a:endParaRPr kumimoji="1" lang="en-US" altLang="ja-JP" sz="1100" b="1"/>
        </a:p>
        <a:p>
          <a:endParaRPr kumimoji="1" lang="en-US" altLang="ja-JP" sz="1100"/>
        </a:p>
        <a:p>
          <a:r>
            <a:rPr kumimoji="1" lang="ja-JP" altLang="en-US" sz="1100" b="1"/>
            <a:t>○「実際に計上した共通仮設費」等を計上しない場合は、</a:t>
          </a:r>
          <a:endParaRPr kumimoji="1" lang="en-US" altLang="ja-JP" sz="1100" b="1"/>
        </a:p>
        <a:p>
          <a:r>
            <a:rPr kumimoji="1" lang="ja-JP" altLang="en-US" sz="1100" b="1" baseline="0"/>
            <a:t> </a:t>
          </a:r>
          <a:r>
            <a:rPr kumimoji="1" lang="ja-JP" altLang="en-US" sz="1100" b="1"/>
            <a:t>　「０」を入力してください。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57150</xdr:colOff>
      <xdr:row>4</xdr:row>
      <xdr:rowOff>95250</xdr:rowOff>
    </xdr:from>
    <xdr:to>
      <xdr:col>117</xdr:col>
      <xdr:colOff>66675</xdr:colOff>
      <xdr:row>12</xdr:row>
      <xdr:rowOff>123825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486650" y="790575"/>
          <a:ext cx="3724275" cy="1371600"/>
        </a:xfrm>
        <a:prstGeom prst="rect">
          <a:avLst/>
        </a:prstGeom>
        <a:solidFill>
          <a:srgbClr val="FFFFCC"/>
        </a:solidFill>
        <a:ln w="285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○ このシートは、改修電気設備工事用です。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○ブルーのセルのみデータを入力してください。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○「実際に計上した共通仮設費」等を計上しない場合は、</a:t>
          </a:r>
          <a:endParaRPr lang="ja-JP" altLang="ja-JP">
            <a:effectLst/>
          </a:endParaRPr>
        </a:p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「０」を入力してください。</a:t>
          </a:r>
          <a:endParaRPr lang="ja-JP" altLang="ja-JP">
            <a:effectLst/>
          </a:endParaRPr>
        </a:p>
        <a:p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57149</xdr:colOff>
      <xdr:row>4</xdr:row>
      <xdr:rowOff>95250</xdr:rowOff>
    </xdr:from>
    <xdr:to>
      <xdr:col>119</xdr:col>
      <xdr:colOff>66674</xdr:colOff>
      <xdr:row>13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7486649" y="790575"/>
          <a:ext cx="3914775" cy="1409700"/>
        </a:xfrm>
        <a:prstGeom prst="rect">
          <a:avLst/>
        </a:prstGeom>
        <a:solidFill>
          <a:srgbClr val="FFFFCC"/>
        </a:solidFill>
        <a:ln w="285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○ このシートは、新営電気設備工事用です。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○ブルーのセルのみデータを入力してください。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○「実際に計上した共通仮設費」等を計上しない場合は、</a:t>
          </a:r>
          <a:endParaRPr lang="ja-JP" altLang="ja-JP">
            <a:effectLst/>
          </a:endParaRPr>
        </a:p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「０」を入力してください。</a:t>
          </a:r>
          <a:endParaRPr lang="ja-JP" altLang="ja-JP">
            <a:effectLst/>
          </a:endParaRPr>
        </a:p>
        <a:p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57149</xdr:colOff>
      <xdr:row>4</xdr:row>
      <xdr:rowOff>95249</xdr:rowOff>
    </xdr:from>
    <xdr:to>
      <xdr:col>119</xdr:col>
      <xdr:colOff>28574</xdr:colOff>
      <xdr:row>12</xdr:row>
      <xdr:rowOff>95249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486649" y="790574"/>
          <a:ext cx="3876675" cy="1343025"/>
        </a:xfrm>
        <a:prstGeom prst="rect">
          <a:avLst/>
        </a:prstGeom>
        <a:solidFill>
          <a:srgbClr val="FFFFCC"/>
        </a:solidFill>
        <a:ln w="285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○ このシートは、</a:t>
          </a:r>
          <a:r>
            <a:rPr kumimoji="1" lang="ja-JP" altLang="en-US" sz="1100" b="1" u="sng">
              <a:solidFill>
                <a:schemeClr val="accent5"/>
              </a:solidFill>
            </a:rPr>
            <a:t>改修機械設備工事用</a:t>
          </a:r>
          <a:r>
            <a:rPr kumimoji="1" lang="ja-JP" altLang="en-US" sz="1100" b="1"/>
            <a:t>です。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○ブルーのセルのみデータを入力してください。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○「実際に計上した共通仮設費」等を計上しない場合は、</a:t>
          </a:r>
          <a:endParaRPr lang="ja-JP" altLang="ja-JP">
            <a:effectLst/>
          </a:endParaRPr>
        </a:p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「０」を入力してください。</a:t>
          </a:r>
          <a:endParaRPr lang="ja-JP" altLang="ja-JP">
            <a:effectLst/>
          </a:endParaRPr>
        </a:p>
        <a:p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78</xdr:col>
      <xdr:colOff>57150</xdr:colOff>
      <xdr:row>4</xdr:row>
      <xdr:rowOff>95249</xdr:rowOff>
    </xdr:from>
    <xdr:to>
      <xdr:col>117</xdr:col>
      <xdr:colOff>76200</xdr:colOff>
      <xdr:row>12</xdr:row>
      <xdr:rowOff>76199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486650" y="790574"/>
          <a:ext cx="3733800" cy="1323975"/>
        </a:xfrm>
        <a:prstGeom prst="rect">
          <a:avLst/>
        </a:prstGeom>
        <a:solidFill>
          <a:srgbClr val="FFFFCC"/>
        </a:solidFill>
        <a:ln w="28575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/>
            <a:t>○ このシートは、</a:t>
          </a:r>
          <a:r>
            <a:rPr kumimoji="1" lang="ja-JP" altLang="en-US" sz="1100" b="1" u="sng">
              <a:solidFill>
                <a:srgbClr val="FF0000"/>
              </a:solidFill>
            </a:rPr>
            <a:t>新営機械設備工事用</a:t>
          </a:r>
          <a:r>
            <a:rPr kumimoji="1" lang="ja-JP" altLang="en-US" sz="1100" b="1"/>
            <a:t>です。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en-US" sz="1100" b="1"/>
            <a:t>○ブルーのセルのみデータを入力してください。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○「実際に計上した共通仮設費」等を計上しない場合は、</a:t>
          </a:r>
          <a:endParaRPr lang="ja-JP" altLang="ja-JP">
            <a:effectLst/>
          </a:endParaRPr>
        </a:p>
        <a:p>
          <a:r>
            <a:rPr kumimoji="1" lang="ja-JP" altLang="ja-JP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「０」を入力してください。</a:t>
          </a:r>
          <a:endParaRPr lang="ja-JP" altLang="ja-JP">
            <a:effectLst/>
          </a:endParaRPr>
        </a:p>
        <a:p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U56"/>
  <sheetViews>
    <sheetView tabSelected="1" view="pageBreakPreview" zoomScaleNormal="100" zoomScaleSheetLayoutView="100" workbookViewId="0">
      <selection activeCell="K5" sqref="K5:V5"/>
    </sheetView>
  </sheetViews>
  <sheetFormatPr defaultColWidth="1.25" defaultRowHeight="13.5"/>
  <cols>
    <col min="118" max="118" width="1.25" customWidth="1"/>
  </cols>
  <sheetData>
    <row r="1" spans="1:73" ht="16.5" customHeight="1">
      <c r="A1" s="35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</row>
    <row r="2" spans="1:73" ht="12" customHeight="1"/>
    <row r="3" spans="1:73" ht="12" customHeight="1"/>
    <row r="4" spans="1:73" ht="14.25" thickBot="1">
      <c r="A4" t="s">
        <v>6</v>
      </c>
    </row>
    <row r="5" spans="1:73" ht="14.25" thickBot="1">
      <c r="B5" s="90" t="s">
        <v>7</v>
      </c>
      <c r="C5" s="91"/>
      <c r="D5" s="91"/>
      <c r="E5" s="91"/>
      <c r="F5" s="91"/>
      <c r="G5" s="91"/>
      <c r="H5" s="91"/>
      <c r="I5" s="91"/>
      <c r="J5" s="92"/>
      <c r="K5" s="93"/>
      <c r="L5" s="94"/>
      <c r="M5" s="94"/>
      <c r="N5" s="94"/>
      <c r="O5" s="94"/>
      <c r="P5" s="94"/>
      <c r="Q5" s="94"/>
      <c r="R5" s="94"/>
      <c r="S5" s="94"/>
      <c r="T5" s="94"/>
      <c r="U5" s="94"/>
      <c r="V5" s="95"/>
      <c r="W5" t="s">
        <v>8</v>
      </c>
      <c r="X5" t="s">
        <v>9</v>
      </c>
    </row>
    <row r="6" spans="1:73" ht="14.25" thickBot="1">
      <c r="B6" s="90" t="s">
        <v>20</v>
      </c>
      <c r="C6" s="91"/>
      <c r="D6" s="91"/>
      <c r="E6" s="91"/>
      <c r="F6" s="91"/>
      <c r="G6" s="91"/>
      <c r="H6" s="91"/>
      <c r="I6" s="91"/>
      <c r="J6" s="92"/>
      <c r="K6" s="96"/>
      <c r="L6" s="97"/>
      <c r="M6" s="97"/>
      <c r="N6" s="97"/>
      <c r="O6" s="97"/>
      <c r="P6" s="97"/>
      <c r="Q6" s="97"/>
      <c r="R6" s="97"/>
      <c r="S6" s="97"/>
      <c r="T6" s="97"/>
      <c r="U6" s="97"/>
      <c r="V6" s="98"/>
      <c r="W6" t="s">
        <v>16</v>
      </c>
    </row>
    <row r="8" spans="1:73" ht="12.75" customHeight="1"/>
    <row r="9" spans="1:73" s="21" customFormat="1" ht="12.75" customHeight="1">
      <c r="A9" s="99" t="s">
        <v>10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</row>
    <row r="10" spans="1:73" s="2" customFormat="1" ht="12.75" customHeight="1">
      <c r="W10" s="102">
        <v>-0.2462</v>
      </c>
      <c r="X10" s="102"/>
      <c r="Y10" s="102"/>
      <c r="Z10" s="102"/>
      <c r="AA10" s="102"/>
      <c r="AB10" s="102"/>
      <c r="AD10" s="102">
        <v>0.69289999999999996</v>
      </c>
      <c r="AE10" s="102"/>
      <c r="AF10" s="102"/>
      <c r="AG10" s="102"/>
      <c r="AH10" s="102"/>
      <c r="AI10" s="102"/>
      <c r="AQ10" s="72" t="s">
        <v>13</v>
      </c>
      <c r="AR10" s="72"/>
      <c r="AS10" s="72"/>
      <c r="AT10" s="72"/>
      <c r="AU10" s="72"/>
      <c r="AV10" s="72"/>
      <c r="AW10" s="72"/>
      <c r="AX10" s="72"/>
      <c r="AY10" s="72"/>
      <c r="AZ10" s="72"/>
      <c r="BA10" s="72" t="s">
        <v>18</v>
      </c>
      <c r="BB10" s="72"/>
      <c r="BC10" s="72"/>
      <c r="BD10" s="72"/>
      <c r="BE10" s="72"/>
      <c r="BF10" s="72"/>
      <c r="BG10" s="72"/>
      <c r="BH10" s="72"/>
      <c r="BI10" s="72"/>
      <c r="BJ10" s="72"/>
      <c r="BK10" s="72" t="s">
        <v>19</v>
      </c>
      <c r="BL10" s="72"/>
      <c r="BM10" s="72"/>
      <c r="BN10" s="72"/>
      <c r="BO10" s="72"/>
      <c r="BP10" s="72"/>
      <c r="BQ10" s="72"/>
      <c r="BR10" s="72"/>
      <c r="BS10" s="72"/>
      <c r="BT10" s="72"/>
    </row>
    <row r="11" spans="1:73" s="22" customFormat="1" ht="12.75" customHeight="1">
      <c r="C11" s="89" t="s">
        <v>13</v>
      </c>
      <c r="D11" s="89"/>
      <c r="E11" s="89"/>
      <c r="F11" s="89"/>
      <c r="G11" s="89"/>
      <c r="H11" s="89"/>
      <c r="I11" s="89"/>
      <c r="J11" s="89"/>
      <c r="K11" s="89"/>
      <c r="L11" s="89"/>
      <c r="M11" s="89" t="s">
        <v>14</v>
      </c>
      <c r="N11" s="89"/>
      <c r="O11" s="89">
        <v>10.15</v>
      </c>
      <c r="P11" s="89"/>
      <c r="Q11" s="89"/>
      <c r="R11" s="89"/>
      <c r="S11" s="89"/>
      <c r="T11" s="89" t="s">
        <v>11</v>
      </c>
      <c r="U11" s="89"/>
      <c r="V11" s="88" t="s">
        <v>1</v>
      </c>
      <c r="W11" s="88"/>
      <c r="AA11" s="89" t="s">
        <v>11</v>
      </c>
      <c r="AB11" s="89"/>
      <c r="AC11" s="88" t="s">
        <v>2</v>
      </c>
      <c r="AD11" s="88"/>
      <c r="AH11" s="89" t="s">
        <v>14</v>
      </c>
      <c r="AI11" s="89"/>
      <c r="AJ11" s="101" t="str">
        <f>IF(OR(K5="",K6=""),"",IF(J12&lt;=3000,ROUND(O11*POWER(3000,W10)*POWER(K6,AD10)/100,5),ROUND(O11*POWER(J12,W10)*POWER(K6,AD10)/100,5)))</f>
        <v/>
      </c>
      <c r="AK11" s="101"/>
      <c r="AL11" s="101"/>
      <c r="AM11" s="101"/>
      <c r="AN11" s="101"/>
      <c r="AO11" s="101"/>
      <c r="AQ11" s="73" t="str">
        <f>IF(AJ11="","",ROUND(AJ11*10000,0)/10000)</f>
        <v/>
      </c>
      <c r="AR11" s="73"/>
      <c r="AS11" s="73"/>
      <c r="AT11" s="73"/>
      <c r="AU11" s="73"/>
      <c r="AV11" s="73"/>
      <c r="AW11" s="73"/>
      <c r="AX11" s="73"/>
      <c r="AY11" s="73"/>
      <c r="AZ11" s="73"/>
      <c r="BA11" s="73" t="str">
        <f>IF(J12="","",IF(J12&lt;=3000,AY16,ROUND(BM19*10000,0)/10000))</f>
        <v/>
      </c>
      <c r="BB11" s="73"/>
      <c r="BC11" s="73"/>
      <c r="BD11" s="73"/>
      <c r="BE11" s="73"/>
      <c r="BF11" s="73"/>
      <c r="BG11" s="73"/>
      <c r="BH11" s="73"/>
      <c r="BI11" s="73"/>
      <c r="BJ11" s="73"/>
      <c r="BK11" s="73" t="str">
        <f>IF(K5="","",IF(J12&lt;=3000,BL16,ROUND(BM21*10000,0)/10000))</f>
        <v/>
      </c>
      <c r="BL11" s="73"/>
      <c r="BM11" s="73"/>
      <c r="BN11" s="73"/>
      <c r="BO11" s="73"/>
      <c r="BP11" s="73"/>
      <c r="BQ11" s="73"/>
      <c r="BR11" s="73"/>
      <c r="BS11" s="73"/>
      <c r="BT11" s="73"/>
    </row>
    <row r="12" spans="1:73" s="22" customFormat="1" ht="12.75" customHeight="1">
      <c r="D12" s="89" t="s">
        <v>12</v>
      </c>
      <c r="E12" s="89"/>
      <c r="F12" s="88" t="s">
        <v>1</v>
      </c>
      <c r="G12" s="88"/>
      <c r="H12" s="89" t="s">
        <v>14</v>
      </c>
      <c r="I12" s="89"/>
      <c r="J12" s="104" t="str">
        <f>IF(K5="","",ROUNDDOWN(K5/1000,0))</f>
        <v/>
      </c>
      <c r="K12" s="104"/>
      <c r="L12" s="104"/>
      <c r="M12" s="104"/>
      <c r="N12" s="104"/>
      <c r="O12" s="104"/>
      <c r="P12" s="104"/>
      <c r="Q12" s="89" t="s">
        <v>15</v>
      </c>
      <c r="R12" s="89"/>
      <c r="S12" s="89"/>
      <c r="T12" s="89"/>
      <c r="U12" s="89"/>
      <c r="AQ12" s="74" t="str">
        <f>IF(AJ11="","",$J$12*1000*AQ11)</f>
        <v/>
      </c>
      <c r="AR12" s="74"/>
      <c r="AS12" s="74"/>
      <c r="AT12" s="74"/>
      <c r="AU12" s="74"/>
      <c r="AV12" s="74"/>
      <c r="AW12" s="74"/>
      <c r="AX12" s="74"/>
      <c r="AY12" s="74"/>
      <c r="AZ12" s="74"/>
      <c r="BA12" s="74" t="str">
        <f>IF(J12="","",$J$12*1000*BA11)</f>
        <v/>
      </c>
      <c r="BB12" s="74"/>
      <c r="BC12" s="74"/>
      <c r="BD12" s="74"/>
      <c r="BE12" s="74"/>
      <c r="BF12" s="74"/>
      <c r="BG12" s="74"/>
      <c r="BH12" s="74"/>
      <c r="BI12" s="74"/>
      <c r="BJ12" s="74"/>
      <c r="BK12" s="74" t="str">
        <f>IF(J12="","",$J$12*1000*BK11)</f>
        <v/>
      </c>
      <c r="BL12" s="74"/>
      <c r="BM12" s="74"/>
      <c r="BN12" s="74"/>
      <c r="BO12" s="74"/>
      <c r="BP12" s="74"/>
      <c r="BQ12" s="74"/>
      <c r="BR12" s="74"/>
      <c r="BS12" s="74"/>
      <c r="BT12" s="74"/>
    </row>
    <row r="13" spans="1:73" s="21" customFormat="1" ht="12.75" customHeight="1">
      <c r="C13" s="20"/>
      <c r="D13" s="20"/>
      <c r="E13" s="20" t="s">
        <v>8</v>
      </c>
      <c r="F13" s="103" t="s">
        <v>1</v>
      </c>
      <c r="G13" s="103"/>
      <c r="H13" s="69" t="s">
        <v>14</v>
      </c>
      <c r="I13" s="69"/>
      <c r="J13" s="69" t="s">
        <v>7</v>
      </c>
      <c r="K13" s="69"/>
      <c r="L13" s="69"/>
      <c r="M13" s="69"/>
      <c r="N13" s="69"/>
      <c r="O13" s="69"/>
      <c r="P13" s="69"/>
      <c r="Q13" s="13" t="s">
        <v>33</v>
      </c>
      <c r="R13" s="13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Q13" s="63" t="s">
        <v>70</v>
      </c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60" t="str">
        <f>IF(AQ11&lt;BK11,BK11,IF(BA11&lt;AQ11,BA11,AQ11))</f>
        <v/>
      </c>
      <c r="BG13" s="61"/>
      <c r="BH13" s="61"/>
      <c r="BI13" s="61"/>
      <c r="BJ13" s="62"/>
      <c r="BK13" s="75" t="str">
        <f>IF(AQ12&gt;BA12,BA12,IF(AQ12&lt;BK12,BK12,AQ12))</f>
        <v/>
      </c>
      <c r="BL13" s="75"/>
      <c r="BM13" s="75"/>
      <c r="BN13" s="75"/>
      <c r="BO13" s="75"/>
      <c r="BP13" s="75"/>
      <c r="BQ13" s="75"/>
      <c r="BR13" s="75"/>
      <c r="BS13" s="75"/>
      <c r="BT13" s="75"/>
    </row>
    <row r="14" spans="1:73" ht="12.75" customHeight="1">
      <c r="AP14" s="29"/>
      <c r="AQ14" s="105" t="s">
        <v>47</v>
      </c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21"/>
      <c r="BH14" s="21"/>
      <c r="BI14" s="21"/>
      <c r="BJ14" s="29"/>
      <c r="BK14" s="29"/>
    </row>
    <row r="15" spans="1:73" ht="12.75" customHeight="1">
      <c r="AP15" s="29"/>
      <c r="AQ15" s="29"/>
      <c r="AR15" s="107" t="s">
        <v>52</v>
      </c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29"/>
      <c r="BH15" s="29"/>
      <c r="BI15" s="29"/>
      <c r="BJ15" s="29"/>
      <c r="BK15" s="29"/>
      <c r="BS15" s="2"/>
      <c r="BT15" s="2"/>
    </row>
    <row r="16" spans="1:73" s="2" customFormat="1" ht="12.75" customHeight="1">
      <c r="AR16" s="68" t="s">
        <v>21</v>
      </c>
      <c r="AS16" s="68"/>
      <c r="AT16" s="68"/>
      <c r="AU16" s="68"/>
      <c r="AV16" s="68"/>
      <c r="AW16" s="68"/>
      <c r="AX16" s="68"/>
      <c r="AY16" s="66">
        <v>5.21E-2</v>
      </c>
      <c r="AZ16" s="66"/>
      <c r="BA16" s="66"/>
      <c r="BB16" s="66"/>
      <c r="BC16" s="66"/>
      <c r="BD16" s="66"/>
      <c r="BE16" s="68" t="s">
        <v>22</v>
      </c>
      <c r="BF16" s="68"/>
      <c r="BG16" s="68"/>
      <c r="BH16" s="68"/>
      <c r="BI16" s="68"/>
      <c r="BJ16" s="68"/>
      <c r="BK16" s="68"/>
      <c r="BL16" s="66">
        <v>1.9099999999999999E-2</v>
      </c>
      <c r="BM16" s="66"/>
      <c r="BN16" s="66"/>
      <c r="BO16" s="66"/>
      <c r="BP16" s="66"/>
      <c r="BQ16" s="66"/>
      <c r="BS16"/>
      <c r="BT16"/>
    </row>
    <row r="17" spans="1:72" ht="12.75" customHeight="1">
      <c r="AQ17" s="2"/>
      <c r="BS17" s="2"/>
      <c r="BT17" s="2"/>
    </row>
    <row r="18" spans="1:72" s="2" customFormat="1" ht="12.75" customHeight="1">
      <c r="D18" s="76" t="s">
        <v>17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Q18"/>
      <c r="AR18" s="106" t="s">
        <v>53</v>
      </c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67">
        <v>-6.08E-2</v>
      </c>
      <c r="BH18" s="67"/>
      <c r="BI18" s="67"/>
      <c r="BJ18" s="67"/>
      <c r="BK18" s="67"/>
      <c r="BL18" s="67"/>
      <c r="BS18"/>
      <c r="BT18"/>
    </row>
    <row r="19" spans="1:72" s="2" customFormat="1" ht="12.75" customHeight="1">
      <c r="AQ19"/>
      <c r="AR19" s="68" t="s">
        <v>21</v>
      </c>
      <c r="AS19" s="68"/>
      <c r="AT19" s="68"/>
      <c r="AU19" s="68"/>
      <c r="AV19" s="68"/>
      <c r="AW19" s="68"/>
      <c r="AX19" s="68"/>
      <c r="AY19" s="71">
        <v>8.4700000000000006</v>
      </c>
      <c r="AZ19" s="71"/>
      <c r="BA19" s="71"/>
      <c r="BB19" s="71"/>
      <c r="BC19" s="71"/>
      <c r="BD19" s="69" t="s">
        <v>11</v>
      </c>
      <c r="BE19" s="69"/>
      <c r="BF19" s="103" t="s">
        <v>1</v>
      </c>
      <c r="BG19" s="103"/>
      <c r="BH19" s="1"/>
      <c r="BI19" s="1"/>
      <c r="BJ19" s="1"/>
      <c r="BK19" s="69" t="s">
        <v>14</v>
      </c>
      <c r="BL19" s="69"/>
      <c r="BM19" s="66" t="str">
        <f>IF(K5="","",ROUND(AY19*POWER($J$12,BG18)/100,5))</f>
        <v/>
      </c>
      <c r="BN19" s="66"/>
      <c r="BO19" s="66"/>
      <c r="BP19" s="66"/>
      <c r="BQ19" s="66"/>
      <c r="BR19" s="66"/>
      <c r="BS19"/>
      <c r="BT19"/>
    </row>
    <row r="20" spans="1:72" s="2" customFormat="1" ht="12.75" customHeight="1">
      <c r="AQ20"/>
      <c r="BG20" s="108">
        <v>-6.08E-2</v>
      </c>
      <c r="BH20" s="108"/>
      <c r="BI20" s="108"/>
      <c r="BJ20" s="108"/>
      <c r="BK20" s="108"/>
      <c r="BL20" s="108"/>
      <c r="BS20"/>
      <c r="BT20"/>
    </row>
    <row r="21" spans="1:72" s="2" customFormat="1" ht="12.75" customHeight="1">
      <c r="AQ21"/>
      <c r="AR21" s="68" t="s">
        <v>22</v>
      </c>
      <c r="AS21" s="68"/>
      <c r="AT21" s="68"/>
      <c r="AU21" s="68"/>
      <c r="AV21" s="68"/>
      <c r="AW21" s="68"/>
      <c r="AX21" s="68"/>
      <c r="AY21" s="71">
        <v>3.1</v>
      </c>
      <c r="AZ21" s="71"/>
      <c r="BA21" s="71"/>
      <c r="BB21" s="71"/>
      <c r="BC21" s="71"/>
      <c r="BD21" s="69" t="s">
        <v>11</v>
      </c>
      <c r="BE21" s="69"/>
      <c r="BF21" s="103" t="s">
        <v>1</v>
      </c>
      <c r="BG21" s="103"/>
      <c r="BH21" s="1"/>
      <c r="BI21" s="1"/>
      <c r="BJ21" s="1"/>
      <c r="BK21" s="69" t="s">
        <v>14</v>
      </c>
      <c r="BL21" s="69"/>
      <c r="BM21" s="66" t="str">
        <f>IF(K5="","",ROUND(AY21*POWER($J$12,BG20)/100,5))</f>
        <v/>
      </c>
      <c r="BN21" s="66"/>
      <c r="BO21" s="66"/>
      <c r="BP21" s="66"/>
      <c r="BQ21" s="66"/>
      <c r="BR21" s="66"/>
      <c r="BS21"/>
      <c r="BT21"/>
    </row>
    <row r="22" spans="1:72" s="2" customFormat="1" ht="12.75" customHeight="1">
      <c r="AQ22"/>
      <c r="AR22" s="4"/>
      <c r="AS22" s="4"/>
      <c r="AT22" s="4"/>
      <c r="AU22" s="4"/>
      <c r="AV22" s="4"/>
      <c r="AW22" s="4"/>
      <c r="AX22" s="4"/>
      <c r="AY22" s="5"/>
      <c r="AZ22" s="5"/>
      <c r="BA22" s="5"/>
      <c r="BB22" s="5"/>
      <c r="BC22" s="5"/>
      <c r="BD22" s="6"/>
      <c r="BE22" s="6"/>
      <c r="BF22" s="7"/>
      <c r="BG22" s="7"/>
      <c r="BH22" s="1"/>
      <c r="BI22" s="1"/>
      <c r="BJ22" s="1"/>
      <c r="BK22" s="6"/>
      <c r="BL22" s="6"/>
      <c r="BM22" s="8"/>
      <c r="BN22" s="8"/>
      <c r="BO22" s="8"/>
      <c r="BP22" s="8"/>
      <c r="BQ22" s="8"/>
      <c r="BR22" s="8"/>
      <c r="BS22"/>
      <c r="BT22"/>
    </row>
    <row r="23" spans="1:72" s="21" customFormat="1" ht="12.75" customHeight="1">
      <c r="A23" s="99" t="s">
        <v>23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</row>
    <row r="24" spans="1:72" s="2" customFormat="1" ht="12.75" customHeight="1">
      <c r="W24" s="102">
        <v>-0.48959999999999998</v>
      </c>
      <c r="X24" s="102"/>
      <c r="Y24" s="102"/>
      <c r="Z24" s="102"/>
      <c r="AA24" s="102"/>
      <c r="AB24" s="102"/>
      <c r="AD24" s="102">
        <v>0.72470000000000001</v>
      </c>
      <c r="AE24" s="102"/>
      <c r="AF24" s="102"/>
      <c r="AG24" s="102"/>
      <c r="AH24" s="102"/>
      <c r="AI24" s="102"/>
      <c r="AQ24" s="72" t="s">
        <v>24</v>
      </c>
      <c r="AR24" s="72"/>
      <c r="AS24" s="72"/>
      <c r="AT24" s="72"/>
      <c r="AU24" s="72"/>
      <c r="AV24" s="72"/>
      <c r="AW24" s="72"/>
      <c r="AX24" s="72"/>
      <c r="AY24" s="72"/>
      <c r="AZ24" s="72"/>
      <c r="BA24" s="72" t="s">
        <v>18</v>
      </c>
      <c r="BB24" s="72"/>
      <c r="BC24" s="72"/>
      <c r="BD24" s="72"/>
      <c r="BE24" s="72"/>
      <c r="BF24" s="72"/>
      <c r="BG24" s="72"/>
      <c r="BH24" s="72"/>
      <c r="BI24" s="72"/>
      <c r="BJ24" s="72"/>
      <c r="BK24" s="72" t="s">
        <v>19</v>
      </c>
      <c r="BL24" s="72"/>
      <c r="BM24" s="72"/>
      <c r="BN24" s="72"/>
      <c r="BO24" s="72"/>
      <c r="BP24" s="72"/>
      <c r="BQ24" s="72"/>
      <c r="BR24" s="72"/>
      <c r="BS24" s="72"/>
      <c r="BT24" s="72"/>
    </row>
    <row r="25" spans="1:72" s="22" customFormat="1" ht="12.75" customHeight="1">
      <c r="C25" s="89" t="s">
        <v>24</v>
      </c>
      <c r="D25" s="89"/>
      <c r="E25" s="89"/>
      <c r="F25" s="89"/>
      <c r="G25" s="89"/>
      <c r="H25" s="89"/>
      <c r="I25" s="89"/>
      <c r="J25" s="89"/>
      <c r="K25" s="89"/>
      <c r="L25" s="89"/>
      <c r="M25" s="89" t="s">
        <v>14</v>
      </c>
      <c r="N25" s="89"/>
      <c r="O25" s="89">
        <v>658.42</v>
      </c>
      <c r="P25" s="89"/>
      <c r="Q25" s="89"/>
      <c r="R25" s="89"/>
      <c r="S25" s="89"/>
      <c r="T25" s="89" t="s">
        <v>11</v>
      </c>
      <c r="U25" s="89"/>
      <c r="V25" s="88" t="s">
        <v>3</v>
      </c>
      <c r="W25" s="88"/>
      <c r="X25" s="88"/>
      <c r="AA25" s="89" t="s">
        <v>11</v>
      </c>
      <c r="AB25" s="89"/>
      <c r="AC25" s="88" t="s">
        <v>2</v>
      </c>
      <c r="AD25" s="88"/>
      <c r="AH25" s="89" t="s">
        <v>14</v>
      </c>
      <c r="AI25" s="89"/>
      <c r="AJ25" s="101" t="str">
        <f>IF(X18="","",IF(AF26&lt;=3000,ROUND(O25*POWER(3000,W24)*POWER($K$6,AD24)/100,5),ROUND(O25*POWER(AF26,W24)*POWER($K$6,AD24)/100,5)))</f>
        <v/>
      </c>
      <c r="AK25" s="101"/>
      <c r="AL25" s="101"/>
      <c r="AM25" s="101"/>
      <c r="AN25" s="101"/>
      <c r="AO25" s="101"/>
      <c r="AQ25" s="73" t="str">
        <f>IF(AJ25="","",ROUND(AJ25*10000,0)/10000)</f>
        <v/>
      </c>
      <c r="AR25" s="73"/>
      <c r="AS25" s="73"/>
      <c r="AT25" s="73"/>
      <c r="AU25" s="73"/>
      <c r="AV25" s="73"/>
      <c r="AW25" s="73"/>
      <c r="AX25" s="73"/>
      <c r="AY25" s="73"/>
      <c r="AZ25" s="73"/>
      <c r="BA25" s="73" t="str">
        <f>IF(X18="","",IF(AF26&lt;=3000,AY30,ROUND(BM33*10000,0)/10000))</f>
        <v/>
      </c>
      <c r="BB25" s="73"/>
      <c r="BC25" s="73"/>
      <c r="BD25" s="73"/>
      <c r="BE25" s="73"/>
      <c r="BF25" s="73"/>
      <c r="BG25" s="73"/>
      <c r="BH25" s="73"/>
      <c r="BI25" s="73"/>
      <c r="BJ25" s="73"/>
      <c r="BK25" s="73" t="str">
        <f>IF(X18="","",IF(AF26&lt;=3000,BL30,ROUND(BM35*10000,0)/10000))</f>
        <v/>
      </c>
      <c r="BL25" s="73"/>
      <c r="BM25" s="73"/>
      <c r="BN25" s="73"/>
      <c r="BO25" s="73"/>
      <c r="BP25" s="73"/>
      <c r="BQ25" s="73"/>
      <c r="BR25" s="73"/>
      <c r="BS25" s="73"/>
      <c r="BT25" s="73"/>
    </row>
    <row r="26" spans="1:72" s="22" customFormat="1" ht="12.75" customHeight="1">
      <c r="D26" s="89" t="s">
        <v>12</v>
      </c>
      <c r="E26" s="89"/>
      <c r="F26" s="88" t="s">
        <v>3</v>
      </c>
      <c r="G26" s="88"/>
      <c r="H26" s="88"/>
      <c r="I26" s="89" t="s">
        <v>14</v>
      </c>
      <c r="J26" s="89"/>
      <c r="K26" s="104" t="str">
        <f>IF(X18="","",K5)</f>
        <v/>
      </c>
      <c r="L26" s="104"/>
      <c r="M26" s="104"/>
      <c r="N26" s="104"/>
      <c r="O26" s="104"/>
      <c r="P26" s="104"/>
      <c r="Q26" s="104"/>
      <c r="R26" s="104"/>
      <c r="S26" s="104"/>
      <c r="T26" s="89" t="s">
        <v>25</v>
      </c>
      <c r="U26" s="89"/>
      <c r="V26" s="104" t="str">
        <f>IF(X18="","",X18)</f>
        <v/>
      </c>
      <c r="W26" s="104"/>
      <c r="X26" s="104"/>
      <c r="Y26" s="104"/>
      <c r="Z26" s="104"/>
      <c r="AA26" s="104"/>
      <c r="AB26" s="104"/>
      <c r="AC26" s="104"/>
      <c r="AD26" s="89" t="s">
        <v>14</v>
      </c>
      <c r="AE26" s="89"/>
      <c r="AF26" s="104" t="str">
        <f>IF(X18="","",ROUNDDOWN(SUM(K26,V26)/1000,0))</f>
        <v/>
      </c>
      <c r="AG26" s="104"/>
      <c r="AH26" s="104"/>
      <c r="AI26" s="104"/>
      <c r="AJ26" s="104"/>
      <c r="AK26" s="104"/>
      <c r="AL26" s="89" t="s">
        <v>15</v>
      </c>
      <c r="AM26" s="89"/>
      <c r="AN26" s="89"/>
      <c r="AO26" s="89"/>
      <c r="AP26" s="89"/>
      <c r="AQ26" s="74" t="str">
        <f>IF(X18="","",$AF$26*1000*INT(ROUND(AQ25*10000,0))/10000)</f>
        <v/>
      </c>
      <c r="AR26" s="74"/>
      <c r="AS26" s="74"/>
      <c r="AT26" s="74"/>
      <c r="AU26" s="74"/>
      <c r="AV26" s="74"/>
      <c r="AW26" s="74"/>
      <c r="AX26" s="74"/>
      <c r="AY26" s="74"/>
      <c r="AZ26" s="74"/>
      <c r="BA26" s="74" t="str">
        <f>IF(X18="","",$AF$26*1000*BA25)</f>
        <v/>
      </c>
      <c r="BB26" s="74"/>
      <c r="BC26" s="74"/>
      <c r="BD26" s="74"/>
      <c r="BE26" s="74"/>
      <c r="BF26" s="74"/>
      <c r="BG26" s="74"/>
      <c r="BH26" s="74"/>
      <c r="BI26" s="74"/>
      <c r="BJ26" s="74"/>
      <c r="BK26" s="74" t="str">
        <f>IF(X18="","",$AF$26*1000*BK25)</f>
        <v/>
      </c>
      <c r="BL26" s="74"/>
      <c r="BM26" s="74"/>
      <c r="BN26" s="74"/>
      <c r="BO26" s="74"/>
      <c r="BP26" s="74"/>
      <c r="BQ26" s="74"/>
      <c r="BR26" s="74"/>
      <c r="BS26" s="74"/>
      <c r="BT26" s="74"/>
    </row>
    <row r="27" spans="1:72" ht="12.75" customHeight="1">
      <c r="E27" t="s">
        <v>8</v>
      </c>
      <c r="F27" s="103" t="s">
        <v>3</v>
      </c>
      <c r="G27" s="103"/>
      <c r="H27" s="103"/>
      <c r="I27" s="69" t="s">
        <v>14</v>
      </c>
      <c r="J27" s="69"/>
      <c r="K27" s="69" t="s">
        <v>27</v>
      </c>
      <c r="L27" s="69"/>
      <c r="M27" s="69"/>
      <c r="N27" s="69"/>
      <c r="O27" s="69"/>
      <c r="P27" s="69"/>
      <c r="Q27" s="69"/>
      <c r="R27" s="69" t="s">
        <v>14</v>
      </c>
      <c r="S27" s="69"/>
      <c r="T27" s="69" t="s">
        <v>7</v>
      </c>
      <c r="U27" s="69"/>
      <c r="V27" s="69"/>
      <c r="W27" s="69"/>
      <c r="X27" s="69"/>
      <c r="Y27" s="69"/>
      <c r="Z27" s="69"/>
      <c r="AA27" s="69"/>
      <c r="AB27" s="69" t="s">
        <v>25</v>
      </c>
      <c r="AC27" s="69"/>
      <c r="AD27" s="69" t="s">
        <v>0</v>
      </c>
      <c r="AE27" s="69"/>
      <c r="AF27" s="69"/>
      <c r="AG27" s="69"/>
      <c r="AH27" s="69"/>
      <c r="AI27" s="69"/>
      <c r="AJ27" s="69"/>
      <c r="AK27" s="69"/>
      <c r="AL27" t="s">
        <v>33</v>
      </c>
      <c r="AQ27" s="63" t="s">
        <v>71</v>
      </c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5"/>
      <c r="BF27" s="60" t="str">
        <f>IF(AQ25&lt;BK25,BK25,IF(BA25&lt;AQ25,BA25,AQ25))</f>
        <v/>
      </c>
      <c r="BG27" s="61"/>
      <c r="BH27" s="61"/>
      <c r="BI27" s="61"/>
      <c r="BJ27" s="62"/>
      <c r="BK27" s="75" t="str">
        <f>IF(AQ26&gt;BA26,BA26,IF(AQ26&lt;BK26,BK26,AQ26))</f>
        <v/>
      </c>
      <c r="BL27" s="75"/>
      <c r="BM27" s="75"/>
      <c r="BN27" s="75"/>
      <c r="BO27" s="75"/>
      <c r="BP27" s="75"/>
      <c r="BQ27" s="75"/>
      <c r="BR27" s="75"/>
      <c r="BS27" s="75"/>
      <c r="BT27" s="75"/>
    </row>
    <row r="28" spans="1:72" ht="12.75" customHeight="1">
      <c r="AQ28" s="105" t="s">
        <v>73</v>
      </c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21"/>
      <c r="BH28" s="21"/>
      <c r="BI28" s="21"/>
      <c r="BJ28" s="29"/>
      <c r="BK28" s="29"/>
    </row>
    <row r="29" spans="1:72" ht="12.75" customHeight="1">
      <c r="AQ29" s="29"/>
      <c r="AR29" s="107" t="s">
        <v>50</v>
      </c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29"/>
      <c r="BH29" s="29"/>
      <c r="BI29" s="29"/>
      <c r="BJ29" s="29"/>
      <c r="BK29" s="29"/>
      <c r="BS29" s="2"/>
      <c r="BT29" s="2"/>
    </row>
    <row r="30" spans="1:72" s="2" customFormat="1" ht="12.75" customHeight="1">
      <c r="AR30" s="68" t="s">
        <v>21</v>
      </c>
      <c r="AS30" s="68"/>
      <c r="AT30" s="68"/>
      <c r="AU30" s="68"/>
      <c r="AV30" s="68"/>
      <c r="AW30" s="68"/>
      <c r="AX30" s="68"/>
      <c r="AY30" s="66">
        <v>0.50370000000000004</v>
      </c>
      <c r="AZ30" s="66"/>
      <c r="BA30" s="66"/>
      <c r="BB30" s="66"/>
      <c r="BC30" s="66"/>
      <c r="BD30" s="66"/>
      <c r="BE30" s="68" t="s">
        <v>22</v>
      </c>
      <c r="BF30" s="68"/>
      <c r="BG30" s="68"/>
      <c r="BH30" s="68"/>
      <c r="BI30" s="68"/>
      <c r="BJ30" s="68"/>
      <c r="BK30" s="68"/>
      <c r="BL30" s="66">
        <v>0.1767</v>
      </c>
      <c r="BM30" s="66"/>
      <c r="BN30" s="66"/>
      <c r="BO30" s="66"/>
      <c r="BP30" s="66"/>
      <c r="BQ30" s="66"/>
      <c r="BS30"/>
      <c r="BT30"/>
    </row>
    <row r="31" spans="1:72" ht="12.75" customHeight="1">
      <c r="AQ31" s="2"/>
      <c r="BS31" s="2"/>
      <c r="BT31" s="2"/>
    </row>
    <row r="32" spans="1:72" s="2" customFormat="1" ht="12.75" customHeight="1">
      <c r="D32" s="76" t="s">
        <v>26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Q32"/>
      <c r="AR32" s="106" t="s">
        <v>51</v>
      </c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67">
        <v>-0.29409999999999997</v>
      </c>
      <c r="BH32" s="67"/>
      <c r="BI32" s="67"/>
      <c r="BJ32" s="67"/>
      <c r="BK32" s="67"/>
      <c r="BL32" s="67"/>
      <c r="BS32"/>
      <c r="BT32"/>
    </row>
    <row r="33" spans="1:72" s="2" customFormat="1" ht="12.75" customHeight="1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9"/>
      <c r="AK33" s="19"/>
      <c r="AQ33"/>
      <c r="AR33" s="68" t="s">
        <v>21</v>
      </c>
      <c r="AS33" s="68"/>
      <c r="AT33" s="68"/>
      <c r="AU33" s="68"/>
      <c r="AV33" s="68"/>
      <c r="AW33" s="68"/>
      <c r="AX33" s="68"/>
      <c r="AY33" s="71">
        <v>530.67999999999995</v>
      </c>
      <c r="AZ33" s="71"/>
      <c r="BA33" s="71"/>
      <c r="BB33" s="71"/>
      <c r="BC33" s="71"/>
      <c r="BD33" s="69" t="s">
        <v>11</v>
      </c>
      <c r="BE33" s="69"/>
      <c r="BF33" s="70" t="s">
        <v>3</v>
      </c>
      <c r="BG33" s="70"/>
      <c r="BH33" s="70"/>
      <c r="BI33" s="1"/>
      <c r="BJ33" s="1"/>
      <c r="BK33" s="69" t="s">
        <v>14</v>
      </c>
      <c r="BL33" s="69"/>
      <c r="BM33" s="66" t="str">
        <f>IF(X18="","",ROUND(AY33*POWER(AF26,BG32)/100,5))</f>
        <v/>
      </c>
      <c r="BN33" s="66"/>
      <c r="BO33" s="66"/>
      <c r="BP33" s="66"/>
      <c r="BQ33" s="66"/>
      <c r="BR33" s="66"/>
      <c r="BS33"/>
      <c r="BT33"/>
    </row>
    <row r="34" spans="1:72" s="2" customFormat="1" ht="12.75" customHeight="1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9"/>
      <c r="AK34" s="19"/>
      <c r="AQ34"/>
      <c r="BG34" s="67">
        <v>-0.29409999999999997</v>
      </c>
      <c r="BH34" s="67"/>
      <c r="BI34" s="67"/>
      <c r="BJ34" s="67"/>
      <c r="BK34" s="67"/>
      <c r="BL34" s="67"/>
      <c r="BS34"/>
      <c r="BT34"/>
    </row>
    <row r="35" spans="1:72" s="2" customFormat="1" ht="12.75" customHeight="1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9"/>
      <c r="AK35" s="19"/>
      <c r="AQ35"/>
      <c r="AR35" s="68" t="s">
        <v>22</v>
      </c>
      <c r="AS35" s="68"/>
      <c r="AT35" s="68"/>
      <c r="AU35" s="68"/>
      <c r="AV35" s="68"/>
      <c r="AW35" s="68"/>
      <c r="AX35" s="68"/>
      <c r="AY35" s="71">
        <v>186.18</v>
      </c>
      <c r="AZ35" s="71"/>
      <c r="BA35" s="71"/>
      <c r="BB35" s="71"/>
      <c r="BC35" s="71"/>
      <c r="BD35" s="69" t="s">
        <v>11</v>
      </c>
      <c r="BE35" s="69"/>
      <c r="BF35" s="70" t="s">
        <v>3</v>
      </c>
      <c r="BG35" s="70"/>
      <c r="BH35" s="70"/>
      <c r="BI35" s="1"/>
      <c r="BJ35" s="1"/>
      <c r="BK35" s="69" t="s">
        <v>14</v>
      </c>
      <c r="BL35" s="69"/>
      <c r="BM35" s="66" t="str">
        <f>IF(X18="","",ROUND(AY35*POWER(AF26,BG34)/100,5))</f>
        <v/>
      </c>
      <c r="BN35" s="66"/>
      <c r="BO35" s="66"/>
      <c r="BP35" s="66"/>
      <c r="BQ35" s="66"/>
      <c r="BR35" s="66"/>
      <c r="BS35"/>
      <c r="BT35"/>
    </row>
    <row r="36" spans="1:72" s="2" customFormat="1" ht="12.75" customHeight="1">
      <c r="AQ36"/>
      <c r="AR36" s="4"/>
      <c r="AS36" s="4"/>
      <c r="AT36" s="4"/>
      <c r="AU36" s="4"/>
      <c r="AV36" s="4"/>
      <c r="AW36" s="4"/>
      <c r="AX36" s="4"/>
      <c r="AY36" s="5"/>
      <c r="AZ36" s="5"/>
      <c r="BA36" s="5"/>
      <c r="BB36" s="5"/>
      <c r="BC36" s="5"/>
      <c r="BD36" s="6"/>
      <c r="BE36" s="6"/>
      <c r="BF36" s="3"/>
      <c r="BG36" s="3"/>
      <c r="BH36" s="3"/>
      <c r="BI36" s="1"/>
      <c r="BJ36" s="1"/>
      <c r="BK36" s="6"/>
      <c r="BL36" s="6"/>
      <c r="BM36" s="8"/>
      <c r="BN36" s="8"/>
      <c r="BO36" s="8"/>
      <c r="BP36" s="8"/>
      <c r="BQ36" s="8"/>
      <c r="BR36" s="8"/>
      <c r="BS36"/>
      <c r="BT36"/>
    </row>
    <row r="37" spans="1:72" s="21" customFormat="1" ht="12.75" customHeight="1">
      <c r="A37" s="99" t="s">
        <v>46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</row>
    <row r="38" spans="1:72" s="2" customFormat="1" ht="12.75" customHeight="1"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</row>
    <row r="39" spans="1:72" s="22" customFormat="1" ht="12.75" customHeight="1">
      <c r="C39" s="89" t="s">
        <v>29</v>
      </c>
      <c r="D39" s="89"/>
      <c r="E39" s="89"/>
      <c r="F39" s="89"/>
      <c r="G39" s="89"/>
      <c r="H39" s="89"/>
      <c r="I39" s="89"/>
      <c r="J39" s="89"/>
      <c r="K39" s="89"/>
      <c r="L39" s="89"/>
      <c r="M39" s="89" t="s">
        <v>14</v>
      </c>
      <c r="N39" s="89"/>
      <c r="O39" s="89">
        <v>29.102</v>
      </c>
      <c r="P39" s="89"/>
      <c r="Q39" s="89"/>
      <c r="R39" s="89"/>
      <c r="S39" s="89"/>
      <c r="T39" s="89" t="s">
        <v>32</v>
      </c>
      <c r="U39" s="89"/>
      <c r="V39" s="110">
        <v>3.34</v>
      </c>
      <c r="W39" s="110"/>
      <c r="X39" s="110"/>
      <c r="Y39" s="110"/>
      <c r="Z39" s="110"/>
      <c r="AA39" s="89" t="s">
        <v>11</v>
      </c>
      <c r="AB39" s="89"/>
      <c r="AC39" s="88" t="s">
        <v>34</v>
      </c>
      <c r="AD39" s="88"/>
      <c r="AE39" s="88"/>
      <c r="AF39" s="88"/>
      <c r="AG39" s="88"/>
      <c r="AH39" s="89" t="s">
        <v>14</v>
      </c>
      <c r="AI39" s="89"/>
      <c r="AJ39" s="101" t="str">
        <f>IF(X32="","",ROUND((O39-V39*LOG10(AF40))/100,5))</f>
        <v/>
      </c>
      <c r="AK39" s="101"/>
      <c r="AL39" s="101"/>
      <c r="AM39" s="101"/>
      <c r="AN39" s="101"/>
      <c r="AO39" s="101"/>
      <c r="AQ39" s="63" t="s">
        <v>72</v>
      </c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5"/>
      <c r="BF39" s="60" t="str">
        <f>IF(X32="","",IF(AF40&lt;=3000,BJ42,IF(2000000&lt;AF40,BJ43,ROUND(AJ39*10000,0)/10000)))</f>
        <v/>
      </c>
      <c r="BG39" s="61"/>
      <c r="BH39" s="61"/>
      <c r="BI39" s="61"/>
      <c r="BJ39" s="62"/>
      <c r="BK39" s="75" t="str">
        <f>IF(X32="","",AF40*1000*BF39)</f>
        <v/>
      </c>
      <c r="BL39" s="75"/>
      <c r="BM39" s="75"/>
      <c r="BN39" s="75"/>
      <c r="BO39" s="75"/>
      <c r="BP39" s="75"/>
      <c r="BQ39" s="75"/>
      <c r="BR39" s="75"/>
      <c r="BS39" s="75"/>
      <c r="BT39" s="75"/>
    </row>
    <row r="40" spans="1:72" s="22" customFormat="1" ht="12.75" customHeight="1">
      <c r="D40" s="89" t="s">
        <v>12</v>
      </c>
      <c r="E40" s="89"/>
      <c r="F40" s="88" t="s">
        <v>5</v>
      </c>
      <c r="G40" s="88"/>
      <c r="H40" s="88"/>
      <c r="I40" s="89" t="s">
        <v>14</v>
      </c>
      <c r="J40" s="89"/>
      <c r="K40" s="104" t="str">
        <f>IF(X32="","",SUM(K5,X18))</f>
        <v/>
      </c>
      <c r="L40" s="104"/>
      <c r="M40" s="104"/>
      <c r="N40" s="104"/>
      <c r="O40" s="104"/>
      <c r="P40" s="104"/>
      <c r="Q40" s="104"/>
      <c r="R40" s="104"/>
      <c r="S40" s="104"/>
      <c r="T40" s="89" t="s">
        <v>25</v>
      </c>
      <c r="U40" s="89"/>
      <c r="V40" s="104" t="str">
        <f>IF(X32="","",X32)</f>
        <v/>
      </c>
      <c r="W40" s="104"/>
      <c r="X40" s="104"/>
      <c r="Y40" s="104"/>
      <c r="Z40" s="104"/>
      <c r="AA40" s="104"/>
      <c r="AB40" s="104"/>
      <c r="AC40" s="104"/>
      <c r="AD40" s="89" t="s">
        <v>14</v>
      </c>
      <c r="AE40" s="89"/>
      <c r="AF40" s="104" t="str">
        <f>IF(X32="","",ROUNDDOWN(SUM(K40,V40)/1000,0))</f>
        <v/>
      </c>
      <c r="AG40" s="104"/>
      <c r="AH40" s="104"/>
      <c r="AI40" s="104"/>
      <c r="AJ40" s="104"/>
      <c r="AK40" s="104"/>
      <c r="AL40" s="89" t="s">
        <v>15</v>
      </c>
      <c r="AM40" s="89"/>
      <c r="AN40" s="89"/>
      <c r="AO40" s="89"/>
      <c r="AP40" s="89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</row>
    <row r="41" spans="1:72" ht="12.75" customHeight="1">
      <c r="E41" t="s">
        <v>8</v>
      </c>
      <c r="F41" s="103" t="s">
        <v>5</v>
      </c>
      <c r="G41" s="103"/>
      <c r="H41" s="103"/>
      <c r="I41" s="69" t="s">
        <v>14</v>
      </c>
      <c r="J41" s="69"/>
      <c r="K41" s="69" t="s">
        <v>28</v>
      </c>
      <c r="L41" s="69"/>
      <c r="M41" s="69"/>
      <c r="N41" s="69"/>
      <c r="O41" s="69"/>
      <c r="P41" s="69"/>
      <c r="Q41" s="69"/>
      <c r="R41" s="69" t="s">
        <v>14</v>
      </c>
      <c r="S41" s="69"/>
      <c r="T41" s="69" t="s">
        <v>27</v>
      </c>
      <c r="U41" s="69"/>
      <c r="V41" s="69"/>
      <c r="W41" s="69"/>
      <c r="X41" s="69"/>
      <c r="Y41" s="69"/>
      <c r="Z41" s="69"/>
      <c r="AA41" s="69" t="s">
        <v>25</v>
      </c>
      <c r="AB41" s="69"/>
      <c r="AC41" s="69" t="s">
        <v>31</v>
      </c>
      <c r="AD41" s="69"/>
      <c r="AE41" s="69"/>
      <c r="AF41" s="69"/>
      <c r="AG41" s="69"/>
      <c r="AH41" s="69"/>
      <c r="AI41" s="69"/>
      <c r="AJ41" s="69"/>
      <c r="AK41" t="s">
        <v>33</v>
      </c>
      <c r="AQ41" s="106" t="s">
        <v>35</v>
      </c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"/>
      <c r="BH41" s="10"/>
      <c r="BI41" s="10"/>
      <c r="BJ41" s="10"/>
      <c r="BK41" s="10"/>
      <c r="BL41" s="10"/>
      <c r="BM41" s="2"/>
      <c r="BN41" s="2"/>
      <c r="BO41" s="2"/>
    </row>
    <row r="42" spans="1:72" ht="12.75" customHeight="1">
      <c r="AR42" s="11"/>
      <c r="AS42" s="109" t="s">
        <v>68</v>
      </c>
      <c r="AT42" s="10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09"/>
      <c r="BG42" s="109"/>
      <c r="BH42" s="109"/>
      <c r="BI42" s="109"/>
      <c r="BJ42" s="66">
        <v>0.1749</v>
      </c>
      <c r="BK42" s="66"/>
      <c r="BL42" s="66"/>
      <c r="BM42" s="66"/>
      <c r="BN42" s="66"/>
      <c r="BO42" s="66"/>
    </row>
    <row r="43" spans="1:72" ht="12.75" customHeight="1">
      <c r="AQ43" s="2"/>
      <c r="AR43" s="2"/>
      <c r="AS43" s="109" t="s">
        <v>69</v>
      </c>
      <c r="AT43" s="109"/>
      <c r="AU43" s="109"/>
      <c r="AV43" s="109"/>
      <c r="AW43" s="109"/>
      <c r="AX43" s="109"/>
      <c r="AY43" s="109"/>
      <c r="AZ43" s="109"/>
      <c r="BA43" s="109"/>
      <c r="BB43" s="109"/>
      <c r="BC43" s="109"/>
      <c r="BD43" s="109"/>
      <c r="BE43" s="109"/>
      <c r="BF43" s="109"/>
      <c r="BG43" s="109"/>
      <c r="BH43" s="109"/>
      <c r="BI43" s="109"/>
      <c r="BJ43" s="66">
        <v>8.0600000000000005E-2</v>
      </c>
      <c r="BK43" s="66"/>
      <c r="BL43" s="66"/>
      <c r="BM43" s="66"/>
      <c r="BN43" s="66"/>
      <c r="BO43" s="66"/>
      <c r="BP43" s="2"/>
      <c r="BQ43" s="2"/>
      <c r="BR43" s="2"/>
      <c r="BS43" s="2"/>
      <c r="BT43" s="2"/>
    </row>
    <row r="44" spans="1:72" s="2" customFormat="1" ht="12.75" customHeight="1">
      <c r="BP44" s="14"/>
      <c r="BQ44" s="14"/>
      <c r="BR44" s="14"/>
      <c r="BS44"/>
      <c r="BT44"/>
    </row>
    <row r="45" spans="1:72" ht="12.75" customHeight="1">
      <c r="D45" s="76" t="s">
        <v>30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BP45" s="2"/>
      <c r="BQ45" s="2"/>
      <c r="BR45" s="2"/>
      <c r="BS45" s="2"/>
      <c r="BT45" s="2"/>
    </row>
    <row r="46" spans="1:72" s="2" customFormat="1" ht="12.75" customHeight="1">
      <c r="BP46" s="14"/>
      <c r="BQ46" s="14"/>
      <c r="BR46" s="14"/>
      <c r="BS46"/>
      <c r="BT46"/>
    </row>
    <row r="47" spans="1:72" s="2" customFormat="1" ht="12.75" customHeight="1">
      <c r="BP47" s="14"/>
      <c r="BQ47" s="14"/>
      <c r="BR47" s="14"/>
      <c r="BS47"/>
      <c r="BT47"/>
    </row>
    <row r="48" spans="1:72" s="2" customFormat="1" ht="12.75" customHeight="1">
      <c r="BP48" s="14"/>
      <c r="BQ48" s="14"/>
      <c r="BR48" s="14"/>
      <c r="BS48"/>
      <c r="BT48"/>
    </row>
    <row r="49" spans="1:72" s="2" customFormat="1" ht="13.5" customHeight="1">
      <c r="AQ49"/>
      <c r="AR49" s="11"/>
      <c r="AS49" s="11"/>
      <c r="AT49" s="11"/>
      <c r="AU49" s="11"/>
      <c r="AV49" s="11"/>
      <c r="AW49" s="11"/>
      <c r="AX49" s="11"/>
      <c r="AY49" s="12"/>
      <c r="AZ49" s="12"/>
      <c r="BA49" s="12"/>
      <c r="BB49" s="12"/>
      <c r="BC49" s="12"/>
      <c r="BD49" s="13"/>
      <c r="BE49" s="13"/>
      <c r="BF49" s="9"/>
      <c r="BG49" s="9"/>
      <c r="BH49" s="9"/>
      <c r="BI49" s="1"/>
      <c r="BJ49" s="1"/>
      <c r="BK49" s="13"/>
      <c r="BL49" s="13"/>
      <c r="BM49" s="14"/>
      <c r="BN49" s="14"/>
      <c r="BO49" s="14"/>
      <c r="BP49" s="14"/>
      <c r="BQ49" s="14"/>
      <c r="BR49" s="14"/>
      <c r="BS49"/>
      <c r="BT49"/>
    </row>
    <row r="50" spans="1:72" s="2" customFormat="1" ht="13.5" customHeight="1">
      <c r="A50" s="100" t="s">
        <v>41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Q50"/>
      <c r="AR50" s="11"/>
      <c r="AS50" s="11"/>
      <c r="AT50" s="11"/>
      <c r="AU50" s="11"/>
      <c r="AV50" s="11"/>
      <c r="AW50" s="11"/>
      <c r="AX50" s="11"/>
      <c r="AY50" s="12"/>
      <c r="AZ50" s="12"/>
      <c r="BA50" s="12"/>
      <c r="BB50" s="12"/>
      <c r="BC50" s="12"/>
      <c r="BD50" s="13"/>
      <c r="BE50" s="13"/>
      <c r="BF50" s="9"/>
      <c r="BG50" s="9"/>
      <c r="BH50" s="9"/>
      <c r="BI50" s="1"/>
      <c r="BJ50" s="1"/>
      <c r="BK50" s="13"/>
      <c r="BL50" s="13"/>
      <c r="BM50" s="14"/>
      <c r="BN50" s="14"/>
      <c r="BO50" s="14"/>
      <c r="BP50" s="14"/>
      <c r="BQ50" s="14"/>
      <c r="BR50" s="14"/>
      <c r="BS50"/>
      <c r="BT50"/>
    </row>
    <row r="51" spans="1:72" ht="10.5" customHeight="1"/>
    <row r="52" spans="1:72" ht="15.75" customHeight="1">
      <c r="G52" s="76" t="s">
        <v>37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 t="s">
        <v>39</v>
      </c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8" t="s">
        <v>40</v>
      </c>
      <c r="AM52" s="76"/>
      <c r="AN52" s="76"/>
      <c r="AO52" s="76" t="s">
        <v>42</v>
      </c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</row>
    <row r="53" spans="1:72" ht="15.75" customHeight="1">
      <c r="G53" s="76" t="s">
        <v>36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81" t="str">
        <f>IF(X18="","",X18)</f>
        <v/>
      </c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3"/>
      <c r="AL53" s="79" t="str">
        <f>IF(X53&lt;=AO53,"＜=","&gt;")</f>
        <v>＜=</v>
      </c>
      <c r="AM53" s="79"/>
      <c r="AN53" s="79"/>
      <c r="AO53" s="81" t="str">
        <f>IF(X18="","",BK13)</f>
        <v/>
      </c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3"/>
    </row>
    <row r="54" spans="1:72" ht="15.75" customHeight="1">
      <c r="G54" s="76" t="s">
        <v>43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81" t="str">
        <f>IF(X32="","",X32)</f>
        <v/>
      </c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3"/>
      <c r="AL54" s="79" t="str">
        <f t="shared" ref="AL54:AL56" si="0">IF(X54&lt;=AO54,"＜=","&gt;")</f>
        <v>＜=</v>
      </c>
      <c r="AM54" s="79"/>
      <c r="AN54" s="79"/>
      <c r="AO54" s="81" t="str">
        <f>IF(X32="","",BK27)</f>
        <v/>
      </c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3"/>
    </row>
    <row r="55" spans="1:72" ht="15.75" customHeight="1">
      <c r="G55" s="76" t="s">
        <v>44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81" t="str">
        <f>IF(X45="","",X45)</f>
        <v/>
      </c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3"/>
      <c r="AL55" s="79" t="str">
        <f t="shared" si="0"/>
        <v>＜=</v>
      </c>
      <c r="AM55" s="79"/>
      <c r="AN55" s="79"/>
      <c r="AO55" s="81" t="str">
        <f>IF(X45="","",BK39)</f>
        <v/>
      </c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3"/>
    </row>
    <row r="56" spans="1:72" ht="15.75" customHeight="1">
      <c r="G56" s="77" t="s">
        <v>38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84">
        <f>SUM(X53:AK55)</f>
        <v>0</v>
      </c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6"/>
      <c r="AL56" s="80" t="str">
        <f t="shared" si="0"/>
        <v>＜=</v>
      </c>
      <c r="AM56" s="80"/>
      <c r="AN56" s="80"/>
      <c r="AO56" s="84">
        <f>SUM(AO53:BB55)</f>
        <v>0</v>
      </c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6"/>
      <c r="BC56" s="37"/>
    </row>
  </sheetData>
  <sheetProtection sheet="1" selectLockedCells="1"/>
  <mergeCells count="179">
    <mergeCell ref="BJ43:BO43"/>
    <mergeCell ref="AS42:BI42"/>
    <mergeCell ref="BJ42:BO42"/>
    <mergeCell ref="D40:E40"/>
    <mergeCell ref="F40:H40"/>
    <mergeCell ref="I40:J40"/>
    <mergeCell ref="T40:U40"/>
    <mergeCell ref="AH39:AI39"/>
    <mergeCell ref="AJ39:AO39"/>
    <mergeCell ref="C39:L39"/>
    <mergeCell ref="M39:N39"/>
    <mergeCell ref="O39:S39"/>
    <mergeCell ref="T39:U39"/>
    <mergeCell ref="AA39:AB39"/>
    <mergeCell ref="V39:Z39"/>
    <mergeCell ref="AC39:AG39"/>
    <mergeCell ref="AD40:AE40"/>
    <mergeCell ref="AF40:AK40"/>
    <mergeCell ref="AL40:AP40"/>
    <mergeCell ref="BK39:BT39"/>
    <mergeCell ref="D45:W45"/>
    <mergeCell ref="X45:AI45"/>
    <mergeCell ref="AQ41:BF41"/>
    <mergeCell ref="K41:Q41"/>
    <mergeCell ref="R41:S41"/>
    <mergeCell ref="T41:Z41"/>
    <mergeCell ref="AA41:AB41"/>
    <mergeCell ref="AC41:AJ41"/>
    <mergeCell ref="F41:H41"/>
    <mergeCell ref="I41:J41"/>
    <mergeCell ref="AS43:BI43"/>
    <mergeCell ref="AQ28:BF28"/>
    <mergeCell ref="AR29:BF29"/>
    <mergeCell ref="AR30:AX30"/>
    <mergeCell ref="AY30:BD30"/>
    <mergeCell ref="BE30:BK30"/>
    <mergeCell ref="BG32:BL32"/>
    <mergeCell ref="BL30:BQ30"/>
    <mergeCell ref="AR32:BF32"/>
    <mergeCell ref="A37:AM37"/>
    <mergeCell ref="AY35:BC35"/>
    <mergeCell ref="D26:E26"/>
    <mergeCell ref="I26:J26"/>
    <mergeCell ref="AL26:AP26"/>
    <mergeCell ref="AQ26:AZ26"/>
    <mergeCell ref="AF26:AK26"/>
    <mergeCell ref="T27:AA27"/>
    <mergeCell ref="AB27:AC27"/>
    <mergeCell ref="AD27:AK27"/>
    <mergeCell ref="F27:H27"/>
    <mergeCell ref="I27:J27"/>
    <mergeCell ref="K27:Q27"/>
    <mergeCell ref="R27:S27"/>
    <mergeCell ref="C25:L25"/>
    <mergeCell ref="M25:N25"/>
    <mergeCell ref="O25:S25"/>
    <mergeCell ref="T25:U25"/>
    <mergeCell ref="AA25:AB25"/>
    <mergeCell ref="V25:X25"/>
    <mergeCell ref="AC25:AD25"/>
    <mergeCell ref="AH25:AI25"/>
    <mergeCell ref="AJ25:AO25"/>
    <mergeCell ref="A23:AL23"/>
    <mergeCell ref="BF19:BG19"/>
    <mergeCell ref="BF21:BG21"/>
    <mergeCell ref="BG18:BL18"/>
    <mergeCell ref="BG20:BL20"/>
    <mergeCell ref="BK19:BL19"/>
    <mergeCell ref="BK21:BL21"/>
    <mergeCell ref="BD21:BE21"/>
    <mergeCell ref="AY21:BC21"/>
    <mergeCell ref="D18:W18"/>
    <mergeCell ref="X18:AI18"/>
    <mergeCell ref="BK10:BT10"/>
    <mergeCell ref="AQ12:AZ12"/>
    <mergeCell ref="BA12:BJ12"/>
    <mergeCell ref="BK12:BT12"/>
    <mergeCell ref="BM19:BR19"/>
    <mergeCell ref="BM21:BR21"/>
    <mergeCell ref="AQ11:AZ11"/>
    <mergeCell ref="BA11:BJ11"/>
    <mergeCell ref="BK11:BT11"/>
    <mergeCell ref="AQ10:AZ10"/>
    <mergeCell ref="BA10:BJ10"/>
    <mergeCell ref="BK13:BT13"/>
    <mergeCell ref="AR19:AX19"/>
    <mergeCell ref="AR21:AX21"/>
    <mergeCell ref="AY19:BC19"/>
    <mergeCell ref="BD19:BE19"/>
    <mergeCell ref="AQ14:BF14"/>
    <mergeCell ref="AR18:BF18"/>
    <mergeCell ref="AR15:BF15"/>
    <mergeCell ref="AR16:AX16"/>
    <mergeCell ref="AY16:BD16"/>
    <mergeCell ref="BE16:BK16"/>
    <mergeCell ref="BL16:BQ16"/>
    <mergeCell ref="AQ13:BE13"/>
    <mergeCell ref="AD10:AI10"/>
    <mergeCell ref="H12:I12"/>
    <mergeCell ref="J12:P12"/>
    <mergeCell ref="Q12:U12"/>
    <mergeCell ref="D12:E12"/>
    <mergeCell ref="F12:G12"/>
    <mergeCell ref="M11:N11"/>
    <mergeCell ref="C11:L11"/>
    <mergeCell ref="W10:AB10"/>
    <mergeCell ref="AA11:AB11"/>
    <mergeCell ref="B5:J5"/>
    <mergeCell ref="K5:V5"/>
    <mergeCell ref="O11:S11"/>
    <mergeCell ref="T11:U11"/>
    <mergeCell ref="V11:W11"/>
    <mergeCell ref="B6:J6"/>
    <mergeCell ref="K6:V6"/>
    <mergeCell ref="A9:AK9"/>
    <mergeCell ref="G53:W53"/>
    <mergeCell ref="X52:AK52"/>
    <mergeCell ref="G52:W52"/>
    <mergeCell ref="A50:AM50"/>
    <mergeCell ref="AH11:AI11"/>
    <mergeCell ref="AJ11:AO11"/>
    <mergeCell ref="W24:AB24"/>
    <mergeCell ref="AD24:AI24"/>
    <mergeCell ref="F13:G13"/>
    <mergeCell ref="H13:I13"/>
    <mergeCell ref="J13:P13"/>
    <mergeCell ref="V26:AC26"/>
    <mergeCell ref="K26:S26"/>
    <mergeCell ref="V40:AC40"/>
    <mergeCell ref="K40:S40"/>
    <mergeCell ref="AC11:AD11"/>
    <mergeCell ref="BK26:BT26"/>
    <mergeCell ref="BK27:BT27"/>
    <mergeCell ref="G54:W54"/>
    <mergeCell ref="G55:W55"/>
    <mergeCell ref="G56:W56"/>
    <mergeCell ref="AO52:BB52"/>
    <mergeCell ref="AL52:AN52"/>
    <mergeCell ref="AL53:AN53"/>
    <mergeCell ref="AL54:AN54"/>
    <mergeCell ref="AL55:AN55"/>
    <mergeCell ref="AL56:AN56"/>
    <mergeCell ref="X53:AK53"/>
    <mergeCell ref="AO53:BB53"/>
    <mergeCell ref="AO54:BB54"/>
    <mergeCell ref="AO55:BB55"/>
    <mergeCell ref="AO56:BB56"/>
    <mergeCell ref="X54:AK54"/>
    <mergeCell ref="X55:AK55"/>
    <mergeCell ref="X56:AK56"/>
    <mergeCell ref="D32:W32"/>
    <mergeCell ref="X32:AI32"/>
    <mergeCell ref="F26:H26"/>
    <mergeCell ref="T26:U26"/>
    <mergeCell ref="AD26:AE26"/>
    <mergeCell ref="BF13:BJ13"/>
    <mergeCell ref="AQ27:BE27"/>
    <mergeCell ref="BF27:BJ27"/>
    <mergeCell ref="AQ39:BE39"/>
    <mergeCell ref="BF39:BJ39"/>
    <mergeCell ref="BM33:BR33"/>
    <mergeCell ref="BG34:BL34"/>
    <mergeCell ref="AR35:AX35"/>
    <mergeCell ref="BD35:BE35"/>
    <mergeCell ref="BK35:BL35"/>
    <mergeCell ref="BM35:BR35"/>
    <mergeCell ref="BF33:BH33"/>
    <mergeCell ref="BF35:BH35"/>
    <mergeCell ref="AR33:AX33"/>
    <mergeCell ref="AY33:BC33"/>
    <mergeCell ref="BD33:BE33"/>
    <mergeCell ref="BK33:BL33"/>
    <mergeCell ref="AQ24:AZ24"/>
    <mergeCell ref="BA24:BJ24"/>
    <mergeCell ref="BK24:BT24"/>
    <mergeCell ref="AQ25:AZ25"/>
    <mergeCell ref="BA25:BJ25"/>
    <mergeCell ref="BK25:BT25"/>
    <mergeCell ref="BA26:BJ26"/>
  </mergeCells>
  <phoneticPr fontId="1"/>
  <conditionalFormatting sqref="AL53:AN56">
    <cfRule type="expression" dxfId="8" priority="1">
      <formula>X53&gt;AO53</formula>
    </cfRule>
  </conditionalFormatting>
  <pageMargins left="0.70866141732283472" right="0.51181102362204722" top="0.74803149606299213" bottom="0.74803149606299213" header="0.31496062992125984" footer="0.31496062992125984"/>
  <pageSetup paperSize="9" scale="9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56"/>
  <sheetViews>
    <sheetView view="pageBreakPreview" zoomScaleNormal="100" zoomScaleSheetLayoutView="100" workbookViewId="0">
      <selection activeCell="AJ35" sqref="AJ35"/>
    </sheetView>
  </sheetViews>
  <sheetFormatPr defaultColWidth="1.25" defaultRowHeight="13.5"/>
  <cols>
    <col min="1" max="16384" width="1.25" style="39"/>
  </cols>
  <sheetData>
    <row r="1" spans="1:73" ht="16.5" customHeight="1">
      <c r="A1" s="35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</row>
    <row r="2" spans="1:73" ht="12" customHeight="1"/>
    <row r="3" spans="1:73" ht="12" customHeight="1"/>
    <row r="4" spans="1:73" ht="14.25" thickBot="1">
      <c r="A4" s="39" t="s">
        <v>6</v>
      </c>
    </row>
    <row r="5" spans="1:73" ht="14.25" thickBot="1">
      <c r="B5" s="111" t="s">
        <v>7</v>
      </c>
      <c r="C5" s="112"/>
      <c r="D5" s="112"/>
      <c r="E5" s="112"/>
      <c r="F5" s="112"/>
      <c r="G5" s="112"/>
      <c r="H5" s="112"/>
      <c r="I5" s="112"/>
      <c r="J5" s="113"/>
      <c r="K5" s="114">
        <v>8962100</v>
      </c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6"/>
      <c r="W5" s="39" t="s">
        <v>8</v>
      </c>
      <c r="X5" s="39" t="s">
        <v>9</v>
      </c>
    </row>
    <row r="6" spans="1:73" ht="14.25" thickBot="1">
      <c r="B6" s="111" t="s">
        <v>20</v>
      </c>
      <c r="C6" s="112"/>
      <c r="D6" s="112"/>
      <c r="E6" s="112"/>
      <c r="F6" s="112"/>
      <c r="G6" s="112"/>
      <c r="H6" s="112"/>
      <c r="I6" s="112"/>
      <c r="J6" s="113"/>
      <c r="K6" s="117">
        <v>2</v>
      </c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9"/>
      <c r="W6" s="39" t="s">
        <v>16</v>
      </c>
    </row>
    <row r="8" spans="1:73" ht="12.75" customHeight="1"/>
    <row r="9" spans="1:73" s="40" customFormat="1" ht="12.75" customHeight="1">
      <c r="A9" s="120" t="s">
        <v>10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</row>
    <row r="10" spans="1:73" s="41" customFormat="1" ht="12.75" customHeight="1">
      <c r="W10" s="121">
        <v>-0.2462</v>
      </c>
      <c r="X10" s="121"/>
      <c r="Y10" s="121"/>
      <c r="Z10" s="121"/>
      <c r="AA10" s="121"/>
      <c r="AB10" s="121"/>
      <c r="AD10" s="121">
        <v>0.69289999999999996</v>
      </c>
      <c r="AE10" s="121"/>
      <c r="AF10" s="121"/>
      <c r="AG10" s="121"/>
      <c r="AH10" s="121"/>
      <c r="AI10" s="121"/>
      <c r="AQ10" s="125" t="s">
        <v>13</v>
      </c>
      <c r="AR10" s="125"/>
      <c r="AS10" s="125"/>
      <c r="AT10" s="125"/>
      <c r="AU10" s="125"/>
      <c r="AV10" s="125"/>
      <c r="AW10" s="125"/>
      <c r="AX10" s="125"/>
      <c r="AY10" s="125"/>
      <c r="AZ10" s="125"/>
      <c r="BA10" s="125" t="s">
        <v>18</v>
      </c>
      <c r="BB10" s="125"/>
      <c r="BC10" s="125"/>
      <c r="BD10" s="125"/>
      <c r="BE10" s="125"/>
      <c r="BF10" s="125"/>
      <c r="BG10" s="125"/>
      <c r="BH10" s="125"/>
      <c r="BI10" s="125"/>
      <c r="BJ10" s="125"/>
      <c r="BK10" s="125" t="s">
        <v>19</v>
      </c>
      <c r="BL10" s="125"/>
      <c r="BM10" s="125"/>
      <c r="BN10" s="125"/>
      <c r="BO10" s="125"/>
      <c r="BP10" s="125"/>
      <c r="BQ10" s="125"/>
      <c r="BR10" s="125"/>
      <c r="BS10" s="125"/>
      <c r="BT10" s="125"/>
    </row>
    <row r="11" spans="1:73" s="42" customFormat="1" ht="12.75" customHeight="1">
      <c r="C11" s="122" t="s">
        <v>13</v>
      </c>
      <c r="D11" s="122"/>
      <c r="E11" s="122"/>
      <c r="F11" s="122"/>
      <c r="G11" s="122"/>
      <c r="H11" s="122"/>
      <c r="I11" s="122"/>
      <c r="J11" s="122"/>
      <c r="K11" s="122"/>
      <c r="L11" s="122"/>
      <c r="M11" s="122" t="s">
        <v>14</v>
      </c>
      <c r="N11" s="122"/>
      <c r="O11" s="122">
        <v>10.15</v>
      </c>
      <c r="P11" s="122"/>
      <c r="Q11" s="122"/>
      <c r="R11" s="122"/>
      <c r="S11" s="122"/>
      <c r="T11" s="122" t="s">
        <v>11</v>
      </c>
      <c r="U11" s="122"/>
      <c r="V11" s="123" t="s">
        <v>1</v>
      </c>
      <c r="W11" s="123"/>
      <c r="AA11" s="122" t="s">
        <v>11</v>
      </c>
      <c r="AB11" s="122"/>
      <c r="AC11" s="123" t="s">
        <v>2</v>
      </c>
      <c r="AD11" s="123"/>
      <c r="AH11" s="122" t="s">
        <v>14</v>
      </c>
      <c r="AI11" s="122"/>
      <c r="AJ11" s="129">
        <f>IF(OR(K5="",K6=""),"",IF(J12&lt;=3000,ROUND(O11*POWER(3000,W10)*POWER(K6,AD10)/100,5),ROUND(O11*POWER(J12,W10)*POWER(K6,AD10)/100,5)))</f>
        <v>1.746E-2</v>
      </c>
      <c r="AK11" s="129"/>
      <c r="AL11" s="129"/>
      <c r="AM11" s="129"/>
      <c r="AN11" s="129"/>
      <c r="AO11" s="129"/>
      <c r="AQ11" s="130">
        <f>IF(AJ11="","",ROUND(AJ11*10000,0))/10000</f>
        <v>1.7500000000000002E-2</v>
      </c>
      <c r="AR11" s="130"/>
      <c r="AS11" s="130"/>
      <c r="AT11" s="130"/>
      <c r="AU11" s="130"/>
      <c r="AV11" s="130"/>
      <c r="AW11" s="130"/>
      <c r="AX11" s="130"/>
      <c r="AY11" s="130"/>
      <c r="AZ11" s="130"/>
      <c r="BA11" s="130">
        <f>IF(J12="","",IF(J12&lt;=3000,AY16,ROUND(BM19*10000,0)/10000))</f>
        <v>4.87E-2</v>
      </c>
      <c r="BB11" s="130"/>
      <c r="BC11" s="130"/>
      <c r="BD11" s="130"/>
      <c r="BE11" s="130"/>
      <c r="BF11" s="130"/>
      <c r="BG11" s="130"/>
      <c r="BH11" s="130"/>
      <c r="BI11" s="130"/>
      <c r="BJ11" s="130"/>
      <c r="BK11" s="130">
        <f>IF(K5="","",IF(J12&lt;=3000,BL16,ROUND(BM21*10000,0)/10000))</f>
        <v>1.78E-2</v>
      </c>
      <c r="BL11" s="130"/>
      <c r="BM11" s="130"/>
      <c r="BN11" s="130"/>
      <c r="BO11" s="130"/>
      <c r="BP11" s="130"/>
      <c r="BQ11" s="130"/>
      <c r="BR11" s="130"/>
      <c r="BS11" s="130"/>
      <c r="BT11" s="130"/>
    </row>
    <row r="12" spans="1:73" s="42" customFormat="1" ht="12.75" customHeight="1">
      <c r="D12" s="122" t="s">
        <v>12</v>
      </c>
      <c r="E12" s="122"/>
      <c r="F12" s="123" t="s">
        <v>1</v>
      </c>
      <c r="G12" s="123"/>
      <c r="H12" s="122" t="s">
        <v>14</v>
      </c>
      <c r="I12" s="122"/>
      <c r="J12" s="124">
        <f>IF(K5="","",ROUNDDOWN(K5/1000,0))</f>
        <v>8962</v>
      </c>
      <c r="K12" s="124"/>
      <c r="L12" s="124"/>
      <c r="M12" s="124"/>
      <c r="N12" s="124"/>
      <c r="O12" s="124"/>
      <c r="P12" s="124"/>
      <c r="Q12" s="122" t="s">
        <v>15</v>
      </c>
      <c r="R12" s="122"/>
      <c r="S12" s="122"/>
      <c r="T12" s="122"/>
      <c r="U12" s="122"/>
      <c r="AQ12" s="141">
        <f>IF(AJ11="","",$J$12*1000*AQ11)</f>
        <v>156835.00000000003</v>
      </c>
      <c r="AR12" s="141"/>
      <c r="AS12" s="141"/>
      <c r="AT12" s="141"/>
      <c r="AU12" s="141"/>
      <c r="AV12" s="141"/>
      <c r="AW12" s="141"/>
      <c r="AX12" s="141"/>
      <c r="AY12" s="141"/>
      <c r="AZ12" s="141"/>
      <c r="BA12" s="141">
        <f>IF(J12="","",$J$12*1000*BA11)</f>
        <v>436449.4</v>
      </c>
      <c r="BB12" s="141"/>
      <c r="BC12" s="141"/>
      <c r="BD12" s="141"/>
      <c r="BE12" s="141"/>
      <c r="BF12" s="141"/>
      <c r="BG12" s="141"/>
      <c r="BH12" s="141"/>
      <c r="BI12" s="141"/>
      <c r="BJ12" s="141"/>
      <c r="BK12" s="141">
        <f>IF(J12="","",$J$12*1000*BK11)</f>
        <v>159523.6</v>
      </c>
      <c r="BL12" s="141"/>
      <c r="BM12" s="141"/>
      <c r="BN12" s="141"/>
      <c r="BO12" s="141"/>
      <c r="BP12" s="141"/>
      <c r="BQ12" s="141"/>
      <c r="BR12" s="141"/>
      <c r="BS12" s="141"/>
      <c r="BT12" s="141"/>
    </row>
    <row r="13" spans="1:73" s="40" customFormat="1" ht="12.75" customHeight="1">
      <c r="C13" s="43"/>
      <c r="D13" s="43"/>
      <c r="E13" s="43" t="s">
        <v>8</v>
      </c>
      <c r="F13" s="126" t="s">
        <v>1</v>
      </c>
      <c r="G13" s="126"/>
      <c r="H13" s="127" t="s">
        <v>14</v>
      </c>
      <c r="I13" s="127"/>
      <c r="J13" s="127" t="s">
        <v>7</v>
      </c>
      <c r="K13" s="127"/>
      <c r="L13" s="127"/>
      <c r="M13" s="127"/>
      <c r="N13" s="127"/>
      <c r="O13" s="127"/>
      <c r="P13" s="127"/>
      <c r="Q13" s="44" t="s">
        <v>33</v>
      </c>
      <c r="R13" s="44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Q13" s="131" t="s">
        <v>70</v>
      </c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3"/>
      <c r="BF13" s="134">
        <f>IF(AQ11&lt;BK11,BK11,IF(BA11&lt;AQ11,BA11,AQ11))</f>
        <v>1.78E-2</v>
      </c>
      <c r="BG13" s="135"/>
      <c r="BH13" s="135"/>
      <c r="BI13" s="135"/>
      <c r="BJ13" s="136"/>
      <c r="BK13" s="128">
        <f>IF(AQ12&gt;BA12,BA12,IF(AQ12&lt;BK12,BK12,AQ12))</f>
        <v>159523.6</v>
      </c>
      <c r="BL13" s="128"/>
      <c r="BM13" s="128"/>
      <c r="BN13" s="128"/>
      <c r="BO13" s="128"/>
      <c r="BP13" s="128"/>
      <c r="BQ13" s="128"/>
      <c r="BR13" s="128"/>
      <c r="BS13" s="128"/>
      <c r="BT13" s="128"/>
    </row>
    <row r="14" spans="1:73" ht="12.75" customHeight="1">
      <c r="AP14" s="45"/>
      <c r="AQ14" s="137" t="s">
        <v>47</v>
      </c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40"/>
      <c r="BH14" s="40"/>
      <c r="BI14" s="40"/>
      <c r="BJ14" s="45"/>
      <c r="BK14" s="45"/>
    </row>
    <row r="15" spans="1:73" ht="12.75" customHeight="1">
      <c r="AP15" s="45"/>
      <c r="AQ15" s="45"/>
      <c r="AR15" s="138" t="s">
        <v>52</v>
      </c>
      <c r="AS15" s="138"/>
      <c r="AT15" s="138"/>
      <c r="AU15" s="138"/>
      <c r="AV15" s="138"/>
      <c r="AW15" s="138"/>
      <c r="AX15" s="138"/>
      <c r="AY15" s="138"/>
      <c r="AZ15" s="138"/>
      <c r="BA15" s="138"/>
      <c r="BB15" s="138"/>
      <c r="BC15" s="138"/>
      <c r="BD15" s="138"/>
      <c r="BE15" s="138"/>
      <c r="BF15" s="138"/>
      <c r="BG15" s="45"/>
      <c r="BH15" s="45"/>
      <c r="BI15" s="45"/>
      <c r="BJ15" s="45"/>
      <c r="BK15" s="45"/>
      <c r="BS15" s="41"/>
      <c r="BT15" s="41"/>
    </row>
    <row r="16" spans="1:73" s="41" customFormat="1" ht="12.75" customHeight="1">
      <c r="AR16" s="139" t="s">
        <v>21</v>
      </c>
      <c r="AS16" s="139"/>
      <c r="AT16" s="139"/>
      <c r="AU16" s="139"/>
      <c r="AV16" s="139"/>
      <c r="AW16" s="139"/>
      <c r="AX16" s="139"/>
      <c r="AY16" s="140">
        <v>5.21E-2</v>
      </c>
      <c r="AZ16" s="140"/>
      <c r="BA16" s="140"/>
      <c r="BB16" s="140"/>
      <c r="BC16" s="140"/>
      <c r="BD16" s="140"/>
      <c r="BE16" s="139" t="s">
        <v>22</v>
      </c>
      <c r="BF16" s="139"/>
      <c r="BG16" s="139"/>
      <c r="BH16" s="139"/>
      <c r="BI16" s="139"/>
      <c r="BJ16" s="139"/>
      <c r="BK16" s="139"/>
      <c r="BL16" s="140">
        <v>1.9099999999999999E-2</v>
      </c>
      <c r="BM16" s="140"/>
      <c r="BN16" s="140"/>
      <c r="BO16" s="140"/>
      <c r="BP16" s="140"/>
      <c r="BQ16" s="140"/>
      <c r="BS16" s="39"/>
      <c r="BT16" s="39"/>
    </row>
    <row r="17" spans="1:72" ht="12.75" customHeight="1">
      <c r="AQ17" s="41"/>
      <c r="BS17" s="41"/>
      <c r="BT17" s="41"/>
    </row>
    <row r="18" spans="1:72" s="41" customFormat="1" ht="12.75" customHeight="1">
      <c r="D18" s="142" t="s">
        <v>17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3">
        <v>150500</v>
      </c>
      <c r="Y18" s="143"/>
      <c r="Z18" s="143"/>
      <c r="AA18" s="143"/>
      <c r="AB18" s="143"/>
      <c r="AC18" s="143"/>
      <c r="AD18" s="143"/>
      <c r="AE18" s="143"/>
      <c r="AF18" s="143"/>
      <c r="AG18" s="143"/>
      <c r="AH18" s="143"/>
      <c r="AI18" s="143"/>
      <c r="AQ18" s="39"/>
      <c r="AR18" s="144" t="s">
        <v>53</v>
      </c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5">
        <v>-6.08E-2</v>
      </c>
      <c r="BH18" s="145"/>
      <c r="BI18" s="145"/>
      <c r="BJ18" s="145"/>
      <c r="BK18" s="145"/>
      <c r="BL18" s="145"/>
      <c r="BS18" s="39"/>
      <c r="BT18" s="39"/>
    </row>
    <row r="19" spans="1:72" s="41" customFormat="1" ht="12.75" customHeight="1">
      <c r="AQ19" s="39"/>
      <c r="AR19" s="139" t="s">
        <v>21</v>
      </c>
      <c r="AS19" s="139"/>
      <c r="AT19" s="139"/>
      <c r="AU19" s="139"/>
      <c r="AV19" s="139"/>
      <c r="AW19" s="139"/>
      <c r="AX19" s="139"/>
      <c r="AY19" s="146">
        <v>8.4700000000000006</v>
      </c>
      <c r="AZ19" s="146"/>
      <c r="BA19" s="146"/>
      <c r="BB19" s="146"/>
      <c r="BC19" s="146"/>
      <c r="BD19" s="127" t="s">
        <v>11</v>
      </c>
      <c r="BE19" s="127"/>
      <c r="BF19" s="126" t="s">
        <v>1</v>
      </c>
      <c r="BG19" s="126"/>
      <c r="BH19" s="46"/>
      <c r="BI19" s="46"/>
      <c r="BJ19" s="46"/>
      <c r="BK19" s="127" t="s">
        <v>14</v>
      </c>
      <c r="BL19" s="127"/>
      <c r="BM19" s="140">
        <f>IF(K5="","",ROUND(AY19*POWER($J$12,BG18)/100,5))</f>
        <v>4.8710000000000003E-2</v>
      </c>
      <c r="BN19" s="140"/>
      <c r="BO19" s="140"/>
      <c r="BP19" s="140"/>
      <c r="BQ19" s="140"/>
      <c r="BR19" s="140"/>
      <c r="BS19" s="39"/>
      <c r="BT19" s="39"/>
    </row>
    <row r="20" spans="1:72" s="41" customFormat="1" ht="12.75" customHeight="1">
      <c r="AQ20" s="39"/>
      <c r="BG20" s="147">
        <v>-6.08E-2</v>
      </c>
      <c r="BH20" s="147"/>
      <c r="BI20" s="147"/>
      <c r="BJ20" s="147"/>
      <c r="BK20" s="147"/>
      <c r="BL20" s="147"/>
      <c r="BS20" s="39"/>
      <c r="BT20" s="39"/>
    </row>
    <row r="21" spans="1:72" s="41" customFormat="1" ht="12.75" customHeight="1">
      <c r="AQ21" s="39"/>
      <c r="AR21" s="139" t="s">
        <v>22</v>
      </c>
      <c r="AS21" s="139"/>
      <c r="AT21" s="139"/>
      <c r="AU21" s="139"/>
      <c r="AV21" s="139"/>
      <c r="AW21" s="139"/>
      <c r="AX21" s="139"/>
      <c r="AY21" s="146">
        <v>3.1</v>
      </c>
      <c r="AZ21" s="146"/>
      <c r="BA21" s="146"/>
      <c r="BB21" s="146"/>
      <c r="BC21" s="146"/>
      <c r="BD21" s="127" t="s">
        <v>11</v>
      </c>
      <c r="BE21" s="127"/>
      <c r="BF21" s="126" t="s">
        <v>1</v>
      </c>
      <c r="BG21" s="126"/>
      <c r="BH21" s="46"/>
      <c r="BI21" s="46"/>
      <c r="BJ21" s="46"/>
      <c r="BK21" s="127" t="s">
        <v>14</v>
      </c>
      <c r="BL21" s="127"/>
      <c r="BM21" s="140">
        <f>IF(K5="","",ROUND(AY21*POWER($J$12,BG20)/100,5))</f>
        <v>1.7829999999999999E-2</v>
      </c>
      <c r="BN21" s="140"/>
      <c r="BO21" s="140"/>
      <c r="BP21" s="140"/>
      <c r="BQ21" s="140"/>
      <c r="BR21" s="140"/>
      <c r="BS21" s="39"/>
      <c r="BT21" s="39"/>
    </row>
    <row r="22" spans="1:72" s="41" customFormat="1" ht="12.75" customHeight="1">
      <c r="AQ22" s="39"/>
      <c r="AR22" s="47"/>
      <c r="AS22" s="47"/>
      <c r="AT22" s="47"/>
      <c r="AU22" s="47"/>
      <c r="AV22" s="47"/>
      <c r="AW22" s="47"/>
      <c r="AX22" s="47"/>
      <c r="AY22" s="48"/>
      <c r="AZ22" s="48"/>
      <c r="BA22" s="48"/>
      <c r="BB22" s="48"/>
      <c r="BC22" s="48"/>
      <c r="BD22" s="49"/>
      <c r="BE22" s="49"/>
      <c r="BF22" s="50"/>
      <c r="BG22" s="50"/>
      <c r="BH22" s="46"/>
      <c r="BI22" s="46"/>
      <c r="BJ22" s="46"/>
      <c r="BK22" s="49"/>
      <c r="BL22" s="49"/>
      <c r="BM22" s="51"/>
      <c r="BN22" s="51"/>
      <c r="BO22" s="51"/>
      <c r="BP22" s="51"/>
      <c r="BQ22" s="51"/>
      <c r="BR22" s="51"/>
      <c r="BS22" s="39"/>
      <c r="BT22" s="39"/>
    </row>
    <row r="23" spans="1:72" s="40" customFormat="1" ht="12.75" customHeight="1">
      <c r="A23" s="120" t="s">
        <v>23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</row>
    <row r="24" spans="1:72" s="41" customFormat="1" ht="12.75" customHeight="1">
      <c r="W24" s="121">
        <v>-0.48959999999999998</v>
      </c>
      <c r="X24" s="121"/>
      <c r="Y24" s="121"/>
      <c r="Z24" s="121"/>
      <c r="AA24" s="121"/>
      <c r="AB24" s="121"/>
      <c r="AD24" s="121">
        <v>0.72470000000000001</v>
      </c>
      <c r="AE24" s="121"/>
      <c r="AF24" s="121"/>
      <c r="AG24" s="121"/>
      <c r="AH24" s="121"/>
      <c r="AI24" s="121"/>
      <c r="AQ24" s="125" t="s">
        <v>24</v>
      </c>
      <c r="AR24" s="125"/>
      <c r="AS24" s="125"/>
      <c r="AT24" s="125"/>
      <c r="AU24" s="125"/>
      <c r="AV24" s="125"/>
      <c r="AW24" s="125"/>
      <c r="AX24" s="125"/>
      <c r="AY24" s="125"/>
      <c r="AZ24" s="125"/>
      <c r="BA24" s="125" t="s">
        <v>18</v>
      </c>
      <c r="BB24" s="125"/>
      <c r="BC24" s="125"/>
      <c r="BD24" s="125"/>
      <c r="BE24" s="125"/>
      <c r="BF24" s="125"/>
      <c r="BG24" s="125"/>
      <c r="BH24" s="125"/>
      <c r="BI24" s="125"/>
      <c r="BJ24" s="125"/>
      <c r="BK24" s="125" t="s">
        <v>19</v>
      </c>
      <c r="BL24" s="125"/>
      <c r="BM24" s="125"/>
      <c r="BN24" s="125"/>
      <c r="BO24" s="125"/>
      <c r="BP24" s="125"/>
      <c r="BQ24" s="125"/>
      <c r="BR24" s="125"/>
      <c r="BS24" s="125"/>
      <c r="BT24" s="125"/>
    </row>
    <row r="25" spans="1:72" s="42" customFormat="1" ht="12.75" customHeight="1">
      <c r="C25" s="122" t="s">
        <v>24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 t="s">
        <v>14</v>
      </c>
      <c r="N25" s="122"/>
      <c r="O25" s="122">
        <v>658.42</v>
      </c>
      <c r="P25" s="122"/>
      <c r="Q25" s="122"/>
      <c r="R25" s="122"/>
      <c r="S25" s="122"/>
      <c r="T25" s="122" t="s">
        <v>11</v>
      </c>
      <c r="U25" s="122"/>
      <c r="V25" s="123" t="s">
        <v>3</v>
      </c>
      <c r="W25" s="123"/>
      <c r="X25" s="123"/>
      <c r="AA25" s="122" t="s">
        <v>11</v>
      </c>
      <c r="AB25" s="122"/>
      <c r="AC25" s="123" t="s">
        <v>2</v>
      </c>
      <c r="AD25" s="123"/>
      <c r="AH25" s="122" t="s">
        <v>14</v>
      </c>
      <c r="AI25" s="122"/>
      <c r="AJ25" s="129">
        <f>IF(X18="","",IF(AF26&lt;=3000,ROUND(O25*POWER(3000,W24)*POWER($K$6,AD24)/100,5),ROUND(O25*POWER(AF26,W24)*POWER($K$6,AD24)/100,5)))</f>
        <v>0.12531999999999999</v>
      </c>
      <c r="AK25" s="129"/>
      <c r="AL25" s="129"/>
      <c r="AM25" s="129"/>
      <c r="AN25" s="129"/>
      <c r="AO25" s="129"/>
      <c r="AQ25" s="130">
        <f>IF(AJ25="","",ROUND(AJ25*10000,0)/10000)</f>
        <v>0.12529999999999999</v>
      </c>
      <c r="AR25" s="130"/>
      <c r="AS25" s="130"/>
      <c r="AT25" s="130"/>
      <c r="AU25" s="130"/>
      <c r="AV25" s="130"/>
      <c r="AW25" s="130"/>
      <c r="AX25" s="130"/>
      <c r="AY25" s="130"/>
      <c r="AZ25" s="130"/>
      <c r="BA25" s="130">
        <f>IF(X18="","",IF(AF26&lt;=3000,AY30,ROUND(BM33*10000,0)/10000))</f>
        <v>0.36330000000000001</v>
      </c>
      <c r="BB25" s="130"/>
      <c r="BC25" s="130"/>
      <c r="BD25" s="130"/>
      <c r="BE25" s="130"/>
      <c r="BF25" s="130"/>
      <c r="BG25" s="130"/>
      <c r="BH25" s="130"/>
      <c r="BI25" s="130"/>
      <c r="BJ25" s="130"/>
      <c r="BK25" s="130">
        <f>IF(X18="","",IF(AF26&lt;=3000,BL30,ROUND(BM35*10000,0)/10000))</f>
        <v>0.1275</v>
      </c>
      <c r="BL25" s="130"/>
      <c r="BM25" s="130"/>
      <c r="BN25" s="130"/>
      <c r="BO25" s="130"/>
      <c r="BP25" s="130"/>
      <c r="BQ25" s="130"/>
      <c r="BR25" s="130"/>
      <c r="BS25" s="130"/>
      <c r="BT25" s="130"/>
    </row>
    <row r="26" spans="1:72" s="42" customFormat="1" ht="12.75" customHeight="1">
      <c r="D26" s="122" t="s">
        <v>12</v>
      </c>
      <c r="E26" s="122"/>
      <c r="F26" s="123" t="s">
        <v>3</v>
      </c>
      <c r="G26" s="123"/>
      <c r="H26" s="123"/>
      <c r="I26" s="122" t="s">
        <v>14</v>
      </c>
      <c r="J26" s="122"/>
      <c r="K26" s="124">
        <f>IF(X18="","",K5)</f>
        <v>8962100</v>
      </c>
      <c r="L26" s="124"/>
      <c r="M26" s="124"/>
      <c r="N26" s="124"/>
      <c r="O26" s="124"/>
      <c r="P26" s="124"/>
      <c r="Q26" s="124"/>
      <c r="R26" s="124"/>
      <c r="S26" s="124"/>
      <c r="T26" s="122" t="s">
        <v>25</v>
      </c>
      <c r="U26" s="122"/>
      <c r="V26" s="124">
        <f>IF(X18="","",X18)</f>
        <v>150500</v>
      </c>
      <c r="W26" s="124"/>
      <c r="X26" s="124"/>
      <c r="Y26" s="124"/>
      <c r="Z26" s="124"/>
      <c r="AA26" s="124"/>
      <c r="AB26" s="124"/>
      <c r="AC26" s="124"/>
      <c r="AD26" s="122" t="s">
        <v>14</v>
      </c>
      <c r="AE26" s="122"/>
      <c r="AF26" s="124">
        <f>IF(X18="","",ROUNDDOWN(SUM(K26,V26)/1000,0))</f>
        <v>9112</v>
      </c>
      <c r="AG26" s="124"/>
      <c r="AH26" s="124"/>
      <c r="AI26" s="124"/>
      <c r="AJ26" s="124"/>
      <c r="AK26" s="124"/>
      <c r="AL26" s="122" t="s">
        <v>15</v>
      </c>
      <c r="AM26" s="122"/>
      <c r="AN26" s="122"/>
      <c r="AO26" s="122"/>
      <c r="AP26" s="122"/>
      <c r="AQ26" s="141">
        <f>IF(X18="","",$AF$26*1000*INT(ROUND(AQ25*10000,0))/10000)</f>
        <v>1141733.6000000001</v>
      </c>
      <c r="AR26" s="141"/>
      <c r="AS26" s="141"/>
      <c r="AT26" s="141"/>
      <c r="AU26" s="141"/>
      <c r="AV26" s="141"/>
      <c r="AW26" s="141"/>
      <c r="AX26" s="141"/>
      <c r="AY26" s="141"/>
      <c r="AZ26" s="141"/>
      <c r="BA26" s="141">
        <f>IF(X18="","",$AF$26*1000*BA25)</f>
        <v>3310389.6</v>
      </c>
      <c r="BB26" s="141"/>
      <c r="BC26" s="141"/>
      <c r="BD26" s="141"/>
      <c r="BE26" s="141"/>
      <c r="BF26" s="141"/>
      <c r="BG26" s="141"/>
      <c r="BH26" s="141"/>
      <c r="BI26" s="141"/>
      <c r="BJ26" s="141"/>
      <c r="BK26" s="141">
        <f>IF(X18="","",$AF$26*1000*BK25)</f>
        <v>1161780</v>
      </c>
      <c r="BL26" s="141"/>
      <c r="BM26" s="141"/>
      <c r="BN26" s="141"/>
      <c r="BO26" s="141"/>
      <c r="BP26" s="141"/>
      <c r="BQ26" s="141"/>
      <c r="BR26" s="141"/>
      <c r="BS26" s="141"/>
      <c r="BT26" s="141"/>
    </row>
    <row r="27" spans="1:72" ht="12.75" customHeight="1">
      <c r="E27" s="39" t="s">
        <v>8</v>
      </c>
      <c r="F27" s="126" t="s">
        <v>3</v>
      </c>
      <c r="G27" s="126"/>
      <c r="H27" s="126"/>
      <c r="I27" s="127" t="s">
        <v>14</v>
      </c>
      <c r="J27" s="127"/>
      <c r="K27" s="127" t="s">
        <v>27</v>
      </c>
      <c r="L27" s="127"/>
      <c r="M27" s="127"/>
      <c r="N27" s="127"/>
      <c r="O27" s="127"/>
      <c r="P27" s="127"/>
      <c r="Q27" s="127"/>
      <c r="R27" s="127" t="s">
        <v>14</v>
      </c>
      <c r="S27" s="127"/>
      <c r="T27" s="127" t="s">
        <v>7</v>
      </c>
      <c r="U27" s="127"/>
      <c r="V27" s="127"/>
      <c r="W27" s="127"/>
      <c r="X27" s="127"/>
      <c r="Y27" s="127"/>
      <c r="Z27" s="127"/>
      <c r="AA27" s="127"/>
      <c r="AB27" s="127" t="s">
        <v>25</v>
      </c>
      <c r="AC27" s="127"/>
      <c r="AD27" s="127" t="s">
        <v>0</v>
      </c>
      <c r="AE27" s="127"/>
      <c r="AF27" s="127"/>
      <c r="AG27" s="127"/>
      <c r="AH27" s="127"/>
      <c r="AI27" s="127"/>
      <c r="AJ27" s="127"/>
      <c r="AK27" s="127"/>
      <c r="AL27" s="39" t="s">
        <v>33</v>
      </c>
      <c r="AQ27" s="131" t="s">
        <v>71</v>
      </c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3"/>
      <c r="BF27" s="134">
        <f>IF(AQ25&lt;BK25,BK25,IF(BA25&lt;AQ25,BA25,AQ25))</f>
        <v>0.1275</v>
      </c>
      <c r="BG27" s="135"/>
      <c r="BH27" s="135"/>
      <c r="BI27" s="135"/>
      <c r="BJ27" s="136"/>
      <c r="BK27" s="128">
        <f>IF(AQ26&gt;BA26,BA26,IF(AQ26&lt;BK26,BK26,AQ26))</f>
        <v>1161780</v>
      </c>
      <c r="BL27" s="128"/>
      <c r="BM27" s="128"/>
      <c r="BN27" s="128"/>
      <c r="BO27" s="128"/>
      <c r="BP27" s="128"/>
      <c r="BQ27" s="128"/>
      <c r="BR27" s="128"/>
      <c r="BS27" s="128"/>
      <c r="BT27" s="128"/>
    </row>
    <row r="28" spans="1:72" ht="12.75" customHeight="1">
      <c r="AQ28" s="137" t="s">
        <v>73</v>
      </c>
      <c r="AR28" s="137"/>
      <c r="AS28" s="137"/>
      <c r="AT28" s="137"/>
      <c r="AU28" s="137"/>
      <c r="AV28" s="137"/>
      <c r="AW28" s="137"/>
      <c r="AX28" s="137"/>
      <c r="AY28" s="137"/>
      <c r="AZ28" s="137"/>
      <c r="BA28" s="137"/>
      <c r="BB28" s="137"/>
      <c r="BC28" s="137"/>
      <c r="BD28" s="137"/>
      <c r="BE28" s="137"/>
      <c r="BF28" s="137"/>
      <c r="BG28" s="40"/>
      <c r="BH28" s="40"/>
      <c r="BI28" s="40"/>
      <c r="BJ28" s="45"/>
      <c r="BK28" s="45"/>
    </row>
    <row r="29" spans="1:72" ht="12.75" customHeight="1">
      <c r="AQ29" s="45"/>
      <c r="AR29" s="138" t="s">
        <v>50</v>
      </c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/>
      <c r="BF29" s="138"/>
      <c r="BG29" s="45"/>
      <c r="BH29" s="45"/>
      <c r="BI29" s="45"/>
      <c r="BJ29" s="45"/>
      <c r="BK29" s="45"/>
      <c r="BS29" s="41"/>
      <c r="BT29" s="41"/>
    </row>
    <row r="30" spans="1:72" s="41" customFormat="1" ht="12.75" customHeight="1">
      <c r="AR30" s="139" t="s">
        <v>21</v>
      </c>
      <c r="AS30" s="139"/>
      <c r="AT30" s="139"/>
      <c r="AU30" s="139"/>
      <c r="AV30" s="139"/>
      <c r="AW30" s="139"/>
      <c r="AX30" s="139"/>
      <c r="AY30" s="140">
        <v>0.50370000000000004</v>
      </c>
      <c r="AZ30" s="140"/>
      <c r="BA30" s="140"/>
      <c r="BB30" s="140"/>
      <c r="BC30" s="140"/>
      <c r="BD30" s="140"/>
      <c r="BE30" s="139" t="s">
        <v>22</v>
      </c>
      <c r="BF30" s="139"/>
      <c r="BG30" s="139"/>
      <c r="BH30" s="139"/>
      <c r="BI30" s="139"/>
      <c r="BJ30" s="139"/>
      <c r="BK30" s="139"/>
      <c r="BL30" s="140">
        <v>0.1767</v>
      </c>
      <c r="BM30" s="140"/>
      <c r="BN30" s="140"/>
      <c r="BO30" s="140"/>
      <c r="BP30" s="140"/>
      <c r="BQ30" s="140"/>
      <c r="BS30" s="39"/>
      <c r="BT30" s="39"/>
    </row>
    <row r="31" spans="1:72" ht="12.75" customHeight="1">
      <c r="AQ31" s="41"/>
      <c r="BS31" s="41"/>
      <c r="BT31" s="41"/>
    </row>
    <row r="32" spans="1:72" s="41" customFormat="1" ht="12.75" customHeight="1">
      <c r="D32" s="142" t="s">
        <v>26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3">
        <v>1100000</v>
      </c>
      <c r="Y32" s="143"/>
      <c r="Z32" s="143"/>
      <c r="AA32" s="143"/>
      <c r="AB32" s="143"/>
      <c r="AC32" s="143"/>
      <c r="AD32" s="143"/>
      <c r="AE32" s="143"/>
      <c r="AF32" s="143"/>
      <c r="AG32" s="143"/>
      <c r="AH32" s="143"/>
      <c r="AI32" s="143"/>
      <c r="AQ32" s="39"/>
      <c r="AR32" s="144" t="s">
        <v>51</v>
      </c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5">
        <v>-0.29409999999999997</v>
      </c>
      <c r="BH32" s="145"/>
      <c r="BI32" s="145"/>
      <c r="BJ32" s="145"/>
      <c r="BK32" s="145"/>
      <c r="BL32" s="145"/>
      <c r="BS32" s="39"/>
      <c r="BT32" s="39"/>
    </row>
    <row r="33" spans="1:72" s="41" customFormat="1" ht="12.75" customHeight="1"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4"/>
      <c r="AK33" s="54"/>
      <c r="AQ33" s="39"/>
      <c r="AR33" s="139" t="s">
        <v>21</v>
      </c>
      <c r="AS33" s="139"/>
      <c r="AT33" s="139"/>
      <c r="AU33" s="139"/>
      <c r="AV33" s="139"/>
      <c r="AW33" s="139"/>
      <c r="AX33" s="139"/>
      <c r="AY33" s="146">
        <v>530.67999999999995</v>
      </c>
      <c r="AZ33" s="146"/>
      <c r="BA33" s="146"/>
      <c r="BB33" s="146"/>
      <c r="BC33" s="146"/>
      <c r="BD33" s="127" t="s">
        <v>11</v>
      </c>
      <c r="BE33" s="127"/>
      <c r="BF33" s="148" t="s">
        <v>3</v>
      </c>
      <c r="BG33" s="148"/>
      <c r="BH33" s="148"/>
      <c r="BI33" s="46"/>
      <c r="BJ33" s="46"/>
      <c r="BK33" s="127" t="s">
        <v>14</v>
      </c>
      <c r="BL33" s="127"/>
      <c r="BM33" s="140">
        <f>IF(X18="","",ROUND(AY33*POWER(AF26,BG32)/100,5))</f>
        <v>0.36334</v>
      </c>
      <c r="BN33" s="140"/>
      <c r="BO33" s="140"/>
      <c r="BP33" s="140"/>
      <c r="BQ33" s="140"/>
      <c r="BR33" s="140"/>
      <c r="BS33" s="39"/>
      <c r="BT33" s="39"/>
    </row>
    <row r="34" spans="1:72" s="41" customFormat="1" ht="12.75" customHeight="1"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4"/>
      <c r="AK34" s="54"/>
      <c r="AQ34" s="39"/>
      <c r="BG34" s="145">
        <v>-0.29409999999999997</v>
      </c>
      <c r="BH34" s="145"/>
      <c r="BI34" s="145"/>
      <c r="BJ34" s="145"/>
      <c r="BK34" s="145"/>
      <c r="BL34" s="145"/>
      <c r="BS34" s="39"/>
      <c r="BT34" s="39"/>
    </row>
    <row r="35" spans="1:72" s="41" customFormat="1" ht="12.75" customHeight="1"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4"/>
      <c r="AK35" s="54"/>
      <c r="AQ35" s="39"/>
      <c r="AR35" s="139" t="s">
        <v>22</v>
      </c>
      <c r="AS35" s="139"/>
      <c r="AT35" s="139"/>
      <c r="AU35" s="139"/>
      <c r="AV35" s="139"/>
      <c r="AW35" s="139"/>
      <c r="AX35" s="139"/>
      <c r="AY35" s="146">
        <v>186.18</v>
      </c>
      <c r="AZ35" s="146"/>
      <c r="BA35" s="146"/>
      <c r="BB35" s="146"/>
      <c r="BC35" s="146"/>
      <c r="BD35" s="127" t="s">
        <v>11</v>
      </c>
      <c r="BE35" s="127"/>
      <c r="BF35" s="148" t="s">
        <v>3</v>
      </c>
      <c r="BG35" s="148"/>
      <c r="BH35" s="148"/>
      <c r="BI35" s="46"/>
      <c r="BJ35" s="46"/>
      <c r="BK35" s="127" t="s">
        <v>14</v>
      </c>
      <c r="BL35" s="127"/>
      <c r="BM35" s="140">
        <f>IF(X18="","",ROUND(AY35*POWER(AF26,BG34)/100,5))</f>
        <v>0.12747</v>
      </c>
      <c r="BN35" s="140"/>
      <c r="BO35" s="140"/>
      <c r="BP35" s="140"/>
      <c r="BQ35" s="140"/>
      <c r="BR35" s="140"/>
      <c r="BS35" s="39"/>
      <c r="BT35" s="39"/>
    </row>
    <row r="36" spans="1:72" s="41" customFormat="1" ht="12.75" customHeight="1">
      <c r="AQ36" s="39"/>
      <c r="AR36" s="47"/>
      <c r="AS36" s="47"/>
      <c r="AT36" s="47"/>
      <c r="AU36" s="47"/>
      <c r="AV36" s="47"/>
      <c r="AW36" s="47"/>
      <c r="AX36" s="47"/>
      <c r="AY36" s="48"/>
      <c r="AZ36" s="48"/>
      <c r="BA36" s="48"/>
      <c r="BB36" s="48"/>
      <c r="BC36" s="48"/>
      <c r="BD36" s="49"/>
      <c r="BE36" s="49"/>
      <c r="BF36" s="55"/>
      <c r="BG36" s="55"/>
      <c r="BH36" s="55"/>
      <c r="BI36" s="46"/>
      <c r="BJ36" s="46"/>
      <c r="BK36" s="49"/>
      <c r="BL36" s="49"/>
      <c r="BM36" s="51"/>
      <c r="BN36" s="51"/>
      <c r="BO36" s="51"/>
      <c r="BP36" s="51"/>
      <c r="BQ36" s="51"/>
      <c r="BR36" s="51"/>
      <c r="BS36" s="39"/>
      <c r="BT36" s="39"/>
    </row>
    <row r="37" spans="1:72" s="40" customFormat="1" ht="12.75" customHeight="1">
      <c r="A37" s="120" t="s">
        <v>46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  <c r="AB37" s="120"/>
      <c r="AC37" s="120"/>
      <c r="AD37" s="120"/>
      <c r="AE37" s="120"/>
      <c r="AF37" s="120"/>
      <c r="AG37" s="120"/>
      <c r="AH37" s="120"/>
      <c r="AI37" s="120"/>
      <c r="AJ37" s="120"/>
      <c r="AK37" s="120"/>
      <c r="AL37" s="120"/>
      <c r="AM37" s="120"/>
    </row>
    <row r="38" spans="1:72" s="41" customFormat="1" ht="12.75" customHeight="1"/>
    <row r="39" spans="1:72" s="42" customFormat="1" ht="12.75" customHeight="1">
      <c r="C39" s="122" t="s">
        <v>29</v>
      </c>
      <c r="D39" s="122"/>
      <c r="E39" s="122"/>
      <c r="F39" s="122"/>
      <c r="G39" s="122"/>
      <c r="H39" s="122"/>
      <c r="I39" s="122"/>
      <c r="J39" s="122"/>
      <c r="K39" s="122"/>
      <c r="L39" s="122"/>
      <c r="M39" s="122" t="s">
        <v>14</v>
      </c>
      <c r="N39" s="122"/>
      <c r="O39" s="122">
        <v>29.102</v>
      </c>
      <c r="P39" s="122"/>
      <c r="Q39" s="122"/>
      <c r="R39" s="122"/>
      <c r="S39" s="122"/>
      <c r="T39" s="122" t="s">
        <v>32</v>
      </c>
      <c r="U39" s="122"/>
      <c r="V39" s="149">
        <v>3.34</v>
      </c>
      <c r="W39" s="149"/>
      <c r="X39" s="149"/>
      <c r="Y39" s="149"/>
      <c r="Z39" s="149"/>
      <c r="AA39" s="122" t="s">
        <v>11</v>
      </c>
      <c r="AB39" s="122"/>
      <c r="AC39" s="123" t="s">
        <v>34</v>
      </c>
      <c r="AD39" s="123"/>
      <c r="AE39" s="123"/>
      <c r="AF39" s="123"/>
      <c r="AG39" s="123"/>
      <c r="AH39" s="122" t="s">
        <v>14</v>
      </c>
      <c r="AI39" s="122"/>
      <c r="AJ39" s="129">
        <f>IF(X32="","",ROUND((O39-V39*LOG10(AF40))/100,5))</f>
        <v>0.15712000000000001</v>
      </c>
      <c r="AK39" s="129"/>
      <c r="AL39" s="129"/>
      <c r="AM39" s="129"/>
      <c r="AN39" s="129"/>
      <c r="AO39" s="129"/>
      <c r="AQ39" s="131" t="s">
        <v>72</v>
      </c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3"/>
      <c r="BF39" s="134">
        <f>IF(X32="","",IF(AF40&lt;=3000,BJ42,IF(2000000&lt;AF40,BJ43,ROUND(AJ39*10000,0)/10000)))</f>
        <v>0.15709999999999999</v>
      </c>
      <c r="BG39" s="135"/>
      <c r="BH39" s="135"/>
      <c r="BI39" s="135"/>
      <c r="BJ39" s="136"/>
      <c r="BK39" s="128">
        <f>IF(X32="","",AF40*1000*BF39)</f>
        <v>1604305.2</v>
      </c>
      <c r="BL39" s="128"/>
      <c r="BM39" s="128"/>
      <c r="BN39" s="128"/>
      <c r="BO39" s="128"/>
      <c r="BP39" s="128"/>
      <c r="BQ39" s="128"/>
      <c r="BR39" s="128"/>
      <c r="BS39" s="128"/>
      <c r="BT39" s="128"/>
    </row>
    <row r="40" spans="1:72" s="42" customFormat="1" ht="12.75" customHeight="1">
      <c r="D40" s="122" t="s">
        <v>12</v>
      </c>
      <c r="E40" s="122"/>
      <c r="F40" s="123" t="s">
        <v>5</v>
      </c>
      <c r="G40" s="123"/>
      <c r="H40" s="123"/>
      <c r="I40" s="122" t="s">
        <v>14</v>
      </c>
      <c r="J40" s="122"/>
      <c r="K40" s="124">
        <f>IF(X32="","",SUM(K5,X18))</f>
        <v>9112600</v>
      </c>
      <c r="L40" s="124"/>
      <c r="M40" s="124"/>
      <c r="N40" s="124"/>
      <c r="O40" s="124"/>
      <c r="P40" s="124"/>
      <c r="Q40" s="124"/>
      <c r="R40" s="124"/>
      <c r="S40" s="124"/>
      <c r="T40" s="122" t="s">
        <v>25</v>
      </c>
      <c r="U40" s="122"/>
      <c r="V40" s="124">
        <f>IF(X32="","",X32)</f>
        <v>1100000</v>
      </c>
      <c r="W40" s="124"/>
      <c r="X40" s="124"/>
      <c r="Y40" s="124"/>
      <c r="Z40" s="124"/>
      <c r="AA40" s="124"/>
      <c r="AB40" s="124"/>
      <c r="AC40" s="124"/>
      <c r="AD40" s="122" t="s">
        <v>14</v>
      </c>
      <c r="AE40" s="122"/>
      <c r="AF40" s="124">
        <f>IF(X32="","",ROUNDDOWN(SUM(K40,V40)/1000,0))</f>
        <v>10212</v>
      </c>
      <c r="AG40" s="124"/>
      <c r="AH40" s="124"/>
      <c r="AI40" s="124"/>
      <c r="AJ40" s="124"/>
      <c r="AK40" s="124"/>
      <c r="AL40" s="122" t="s">
        <v>15</v>
      </c>
      <c r="AM40" s="122"/>
      <c r="AN40" s="122"/>
      <c r="AO40" s="122"/>
      <c r="AP40" s="122"/>
    </row>
    <row r="41" spans="1:72" ht="12.75" customHeight="1">
      <c r="E41" s="39" t="s">
        <v>8</v>
      </c>
      <c r="F41" s="126" t="s">
        <v>5</v>
      </c>
      <c r="G41" s="126"/>
      <c r="H41" s="126"/>
      <c r="I41" s="127" t="s">
        <v>14</v>
      </c>
      <c r="J41" s="127"/>
      <c r="K41" s="127" t="s">
        <v>28</v>
      </c>
      <c r="L41" s="127"/>
      <c r="M41" s="127"/>
      <c r="N41" s="127"/>
      <c r="O41" s="127"/>
      <c r="P41" s="127"/>
      <c r="Q41" s="127"/>
      <c r="R41" s="127" t="s">
        <v>14</v>
      </c>
      <c r="S41" s="127"/>
      <c r="T41" s="127" t="s">
        <v>27</v>
      </c>
      <c r="U41" s="127"/>
      <c r="V41" s="127"/>
      <c r="W41" s="127"/>
      <c r="X41" s="127"/>
      <c r="Y41" s="127"/>
      <c r="Z41" s="127"/>
      <c r="AA41" s="127" t="s">
        <v>25</v>
      </c>
      <c r="AB41" s="127"/>
      <c r="AC41" s="127" t="s">
        <v>31</v>
      </c>
      <c r="AD41" s="127"/>
      <c r="AE41" s="127"/>
      <c r="AF41" s="127"/>
      <c r="AG41" s="127"/>
      <c r="AH41" s="127"/>
      <c r="AI41" s="127"/>
      <c r="AJ41" s="127"/>
      <c r="AK41" s="39" t="s">
        <v>33</v>
      </c>
      <c r="AQ41" s="144" t="s">
        <v>35</v>
      </c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</row>
    <row r="42" spans="1:72" ht="12.75" customHeight="1">
      <c r="AQ42" s="46"/>
      <c r="AR42" s="46"/>
      <c r="AS42" s="150" t="s">
        <v>48</v>
      </c>
      <c r="AT42" s="150"/>
      <c r="AU42" s="150"/>
      <c r="AV42" s="150"/>
      <c r="AW42" s="150"/>
      <c r="AX42" s="150"/>
      <c r="AY42" s="150"/>
      <c r="AZ42" s="150"/>
      <c r="BA42" s="150"/>
      <c r="BB42" s="150"/>
      <c r="BC42" s="150"/>
      <c r="BD42" s="150"/>
      <c r="BE42" s="150"/>
      <c r="BF42" s="150"/>
      <c r="BG42" s="150"/>
      <c r="BH42" s="150"/>
      <c r="BI42" s="150"/>
      <c r="BJ42" s="140">
        <v>0.1749</v>
      </c>
      <c r="BK42" s="140"/>
      <c r="BL42" s="140"/>
      <c r="BM42" s="140"/>
      <c r="BN42" s="140"/>
      <c r="BO42" s="140"/>
    </row>
    <row r="43" spans="1:72" ht="12.75" customHeight="1">
      <c r="AS43" s="150" t="s">
        <v>49</v>
      </c>
      <c r="AT43" s="150"/>
      <c r="AU43" s="150"/>
      <c r="AV43" s="150"/>
      <c r="AW43" s="150"/>
      <c r="AX43" s="150"/>
      <c r="AY43" s="150"/>
      <c r="AZ43" s="150"/>
      <c r="BA43" s="150"/>
      <c r="BB43" s="150"/>
      <c r="BC43" s="150"/>
      <c r="BD43" s="150"/>
      <c r="BE43" s="150"/>
      <c r="BF43" s="150"/>
      <c r="BG43" s="150"/>
      <c r="BH43" s="150"/>
      <c r="BI43" s="150"/>
      <c r="BJ43" s="140">
        <v>8.0600000000000005E-2</v>
      </c>
      <c r="BK43" s="140"/>
      <c r="BL43" s="140"/>
      <c r="BM43" s="140"/>
      <c r="BN43" s="140"/>
      <c r="BO43" s="140"/>
      <c r="BP43" s="41"/>
      <c r="BQ43" s="41"/>
      <c r="BR43" s="41"/>
      <c r="BS43" s="41"/>
      <c r="BT43" s="41"/>
    </row>
    <row r="44" spans="1:72" s="41" customFormat="1" ht="12.75" customHeight="1">
      <c r="AQ44" s="39"/>
      <c r="AR44" s="56"/>
      <c r="BP44" s="57"/>
      <c r="BQ44" s="57"/>
      <c r="BR44" s="57"/>
      <c r="BS44" s="39"/>
      <c r="BT44" s="39"/>
    </row>
    <row r="45" spans="1:72" ht="12.75" customHeight="1">
      <c r="D45" s="142" t="s">
        <v>30</v>
      </c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3">
        <v>300000</v>
      </c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Q45" s="41"/>
      <c r="AR45" s="41"/>
      <c r="BP45" s="41"/>
      <c r="BQ45" s="41"/>
      <c r="BR45" s="41"/>
      <c r="BS45" s="41"/>
      <c r="BT45" s="41"/>
    </row>
    <row r="46" spans="1:72" s="41" customFormat="1" ht="12.75" customHeight="1">
      <c r="AQ46" s="39"/>
      <c r="AR46" s="56"/>
      <c r="AS46" s="56"/>
      <c r="AT46" s="56"/>
      <c r="AU46" s="56"/>
      <c r="AV46" s="56"/>
      <c r="AW46" s="56"/>
      <c r="AX46" s="56"/>
      <c r="AY46" s="58"/>
      <c r="AZ46" s="58"/>
      <c r="BA46" s="58"/>
      <c r="BB46" s="58"/>
      <c r="BC46" s="58"/>
      <c r="BD46" s="44"/>
      <c r="BE46" s="44"/>
      <c r="BF46" s="59"/>
      <c r="BG46" s="59"/>
      <c r="BH46" s="59"/>
      <c r="BI46" s="46"/>
      <c r="BJ46" s="46"/>
      <c r="BK46" s="44"/>
      <c r="BL46" s="44"/>
      <c r="BM46" s="57"/>
      <c r="BN46" s="57"/>
      <c r="BO46" s="57"/>
      <c r="BP46" s="57"/>
      <c r="BQ46" s="57"/>
      <c r="BR46" s="57"/>
      <c r="BS46" s="39"/>
      <c r="BT46" s="39"/>
    </row>
    <row r="47" spans="1:72" s="41" customFormat="1" ht="12.75" customHeight="1">
      <c r="AQ47" s="39"/>
      <c r="AR47" s="56"/>
      <c r="AS47" s="56"/>
      <c r="AT47" s="56"/>
      <c r="AU47" s="56"/>
      <c r="AV47" s="56"/>
      <c r="AW47" s="56"/>
      <c r="AX47" s="56"/>
      <c r="AY47" s="58"/>
      <c r="AZ47" s="58"/>
      <c r="BA47" s="58"/>
      <c r="BB47" s="58"/>
      <c r="BC47" s="58"/>
      <c r="BD47" s="44"/>
      <c r="BE47" s="44"/>
      <c r="BF47" s="59"/>
      <c r="BG47" s="59"/>
      <c r="BH47" s="59"/>
      <c r="BI47" s="46"/>
      <c r="BJ47" s="46"/>
      <c r="BK47" s="44"/>
      <c r="BL47" s="44"/>
      <c r="BM47" s="57"/>
      <c r="BN47" s="57"/>
      <c r="BO47" s="57"/>
      <c r="BP47" s="57"/>
      <c r="BQ47" s="57"/>
      <c r="BR47" s="57"/>
      <c r="BS47" s="39"/>
      <c r="BT47" s="39"/>
    </row>
    <row r="48" spans="1:72" s="41" customFormat="1" ht="12.75" customHeight="1">
      <c r="AQ48" s="39"/>
      <c r="AR48" s="56"/>
      <c r="AS48" s="56"/>
      <c r="AT48" s="56"/>
      <c r="AU48" s="56"/>
      <c r="AV48" s="56"/>
      <c r="AW48" s="56"/>
      <c r="AX48" s="56"/>
      <c r="AY48" s="58"/>
      <c r="AZ48" s="58"/>
      <c r="BA48" s="58"/>
      <c r="BB48" s="58"/>
      <c r="BC48" s="58"/>
      <c r="BD48" s="44"/>
      <c r="BE48" s="44"/>
      <c r="BF48" s="59"/>
      <c r="BG48" s="59"/>
      <c r="BH48" s="59"/>
      <c r="BI48" s="46"/>
      <c r="BJ48" s="46"/>
      <c r="BK48" s="44"/>
      <c r="BL48" s="44"/>
      <c r="BM48" s="57"/>
      <c r="BN48" s="57"/>
      <c r="BO48" s="57"/>
      <c r="BP48" s="57"/>
      <c r="BQ48" s="57"/>
      <c r="BR48" s="57"/>
      <c r="BS48" s="39"/>
      <c r="BT48" s="39"/>
    </row>
    <row r="49" spans="1:72" s="41" customFormat="1" ht="13.5" customHeight="1">
      <c r="AQ49" s="39"/>
      <c r="AR49" s="56"/>
      <c r="AS49" s="56"/>
      <c r="AT49" s="56"/>
      <c r="AU49" s="56"/>
      <c r="AV49" s="56"/>
      <c r="AW49" s="56"/>
      <c r="AX49" s="56"/>
      <c r="AY49" s="58"/>
      <c r="AZ49" s="58"/>
      <c r="BA49" s="58"/>
      <c r="BB49" s="58"/>
      <c r="BC49" s="58"/>
      <c r="BD49" s="44"/>
      <c r="BE49" s="44"/>
      <c r="BF49" s="59"/>
      <c r="BG49" s="59"/>
      <c r="BH49" s="59"/>
      <c r="BI49" s="46"/>
      <c r="BJ49" s="46"/>
      <c r="BK49" s="44"/>
      <c r="BL49" s="44"/>
      <c r="BM49" s="57"/>
      <c r="BN49" s="57"/>
      <c r="BO49" s="57"/>
      <c r="BP49" s="57"/>
      <c r="BQ49" s="57"/>
      <c r="BR49" s="57"/>
      <c r="BS49" s="39"/>
      <c r="BT49" s="39"/>
    </row>
    <row r="50" spans="1:72" s="41" customFormat="1" ht="13.5" customHeight="1">
      <c r="A50" s="151" t="s">
        <v>41</v>
      </c>
      <c r="B50" s="151"/>
      <c r="C50" s="151"/>
      <c r="D50" s="151"/>
      <c r="E50" s="151"/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1"/>
      <c r="AQ50" s="39"/>
      <c r="AR50" s="56"/>
      <c r="AS50" s="56"/>
      <c r="AT50" s="56"/>
      <c r="AU50" s="56"/>
      <c r="AV50" s="56"/>
      <c r="AW50" s="56"/>
      <c r="AX50" s="56"/>
      <c r="AY50" s="58"/>
      <c r="AZ50" s="58"/>
      <c r="BA50" s="58"/>
      <c r="BB50" s="58"/>
      <c r="BC50" s="58"/>
      <c r="BD50" s="44"/>
      <c r="BE50" s="44"/>
      <c r="BF50" s="59"/>
      <c r="BG50" s="59"/>
      <c r="BH50" s="59"/>
      <c r="BI50" s="46"/>
      <c r="BJ50" s="46"/>
      <c r="BK50" s="44"/>
      <c r="BL50" s="44"/>
      <c r="BM50" s="57"/>
      <c r="BN50" s="57"/>
      <c r="BO50" s="57"/>
      <c r="BP50" s="57"/>
      <c r="BQ50" s="57"/>
      <c r="BR50" s="57"/>
      <c r="BS50" s="39"/>
      <c r="BT50" s="39"/>
    </row>
    <row r="51" spans="1:72" ht="10.5" customHeight="1"/>
    <row r="52" spans="1:72" ht="15.75" customHeight="1">
      <c r="G52" s="142" t="s">
        <v>37</v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 t="s">
        <v>39</v>
      </c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52" t="s">
        <v>40</v>
      </c>
      <c r="AM52" s="142"/>
      <c r="AN52" s="142"/>
      <c r="AO52" s="142" t="s">
        <v>42</v>
      </c>
      <c r="AP52" s="142"/>
      <c r="AQ52" s="142"/>
      <c r="AR52" s="142"/>
      <c r="AS52" s="142"/>
      <c r="AT52" s="142"/>
      <c r="AU52" s="142"/>
      <c r="AV52" s="142"/>
      <c r="AW52" s="142"/>
      <c r="AX52" s="142"/>
      <c r="AY52" s="142"/>
      <c r="AZ52" s="142"/>
      <c r="BA52" s="142"/>
      <c r="BB52" s="142"/>
    </row>
    <row r="53" spans="1:72" ht="15.75" customHeight="1">
      <c r="G53" s="142" t="s">
        <v>0</v>
      </c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  <c r="T53" s="142"/>
      <c r="U53" s="142"/>
      <c r="V53" s="142"/>
      <c r="W53" s="142"/>
      <c r="X53" s="153">
        <f>IF(X18="","",X18)</f>
        <v>150500</v>
      </c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5"/>
      <c r="AL53" s="156" t="str">
        <f>IF(X53&lt;=AO53,"＜=","&gt;")</f>
        <v>＜=</v>
      </c>
      <c r="AM53" s="156"/>
      <c r="AN53" s="156"/>
      <c r="AO53" s="153">
        <f>IF(X18="","",BK13)</f>
        <v>159523.6</v>
      </c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5"/>
    </row>
    <row r="54" spans="1:72" ht="15.75" customHeight="1">
      <c r="G54" s="142" t="s">
        <v>43</v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  <c r="T54" s="142"/>
      <c r="U54" s="142"/>
      <c r="V54" s="142"/>
      <c r="W54" s="142"/>
      <c r="X54" s="153">
        <f>IF(X32="","",X32)</f>
        <v>1100000</v>
      </c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5"/>
      <c r="AL54" s="156" t="str">
        <f t="shared" ref="AL54:AL56" si="0">IF(X54&lt;=AO54,"＜=","&gt;")</f>
        <v>＜=</v>
      </c>
      <c r="AM54" s="156"/>
      <c r="AN54" s="156"/>
      <c r="AO54" s="153">
        <f>IF(X32="","",BK27)</f>
        <v>1161780</v>
      </c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5"/>
    </row>
    <row r="55" spans="1:72" ht="15.75" customHeight="1">
      <c r="G55" s="142" t="s">
        <v>4</v>
      </c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53">
        <f>IF(X45="","",X45)</f>
        <v>300000</v>
      </c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5"/>
      <c r="AL55" s="156" t="str">
        <f t="shared" si="0"/>
        <v>＜=</v>
      </c>
      <c r="AM55" s="156"/>
      <c r="AN55" s="156"/>
      <c r="AO55" s="153">
        <f>IF(X45="","",BK39)</f>
        <v>1604305.2</v>
      </c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5"/>
    </row>
    <row r="56" spans="1:72" ht="15.75" customHeight="1">
      <c r="G56" s="157" t="s">
        <v>38</v>
      </c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8">
        <f>SUM(X53:AK55)</f>
        <v>1550500</v>
      </c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59"/>
      <c r="AK56" s="160"/>
      <c r="AL56" s="161" t="str">
        <f t="shared" si="0"/>
        <v>＜=</v>
      </c>
      <c r="AM56" s="161"/>
      <c r="AN56" s="161"/>
      <c r="AO56" s="158">
        <f>SUM(AO53:BB55)</f>
        <v>2925608.8</v>
      </c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60"/>
      <c r="BC56" s="37"/>
    </row>
  </sheetData>
  <sheetProtection sheet="1"/>
  <mergeCells count="179">
    <mergeCell ref="G56:W56"/>
    <mergeCell ref="X56:AK56"/>
    <mergeCell ref="AL56:AN56"/>
    <mergeCell ref="AO56:BB56"/>
    <mergeCell ref="G54:W54"/>
    <mergeCell ref="X54:AK54"/>
    <mergeCell ref="AL54:AN54"/>
    <mergeCell ref="AO54:BB54"/>
    <mergeCell ref="G55:W55"/>
    <mergeCell ref="X55:AK55"/>
    <mergeCell ref="AL55:AN55"/>
    <mergeCell ref="AO55:BB55"/>
    <mergeCell ref="A50:AM50"/>
    <mergeCell ref="G52:W52"/>
    <mergeCell ref="X52:AK52"/>
    <mergeCell ref="AL52:AN52"/>
    <mergeCell ref="AO52:BB52"/>
    <mergeCell ref="G53:W53"/>
    <mergeCell ref="X53:AK53"/>
    <mergeCell ref="AL53:AN53"/>
    <mergeCell ref="AO53:BB53"/>
    <mergeCell ref="AQ41:BF41"/>
    <mergeCell ref="AS42:BI42"/>
    <mergeCell ref="BJ42:BO42"/>
    <mergeCell ref="D45:W45"/>
    <mergeCell ref="X45:AI45"/>
    <mergeCell ref="AS43:BI43"/>
    <mergeCell ref="BJ43:BO43"/>
    <mergeCell ref="AL40:AP40"/>
    <mergeCell ref="F41:H41"/>
    <mergeCell ref="I41:J41"/>
    <mergeCell ref="K41:Q41"/>
    <mergeCell ref="R41:S41"/>
    <mergeCell ref="T41:Z41"/>
    <mergeCell ref="AA41:AB41"/>
    <mergeCell ref="AC41:AJ41"/>
    <mergeCell ref="D40:E40"/>
    <mergeCell ref="F40:H40"/>
    <mergeCell ref="I40:J40"/>
    <mergeCell ref="K40:S40"/>
    <mergeCell ref="T40:U40"/>
    <mergeCell ref="V40:AC40"/>
    <mergeCell ref="AD40:AE40"/>
    <mergeCell ref="AF40:AK40"/>
    <mergeCell ref="A37:AM37"/>
    <mergeCell ref="C39:L39"/>
    <mergeCell ref="M39:N39"/>
    <mergeCell ref="O39:S39"/>
    <mergeCell ref="T39:U39"/>
    <mergeCell ref="V39:Z39"/>
    <mergeCell ref="AA39:AB39"/>
    <mergeCell ref="AC39:AG39"/>
    <mergeCell ref="AH39:AI39"/>
    <mergeCell ref="AJ39:AO39"/>
    <mergeCell ref="AQ39:BE39"/>
    <mergeCell ref="BF39:BJ39"/>
    <mergeCell ref="BK39:BT39"/>
    <mergeCell ref="BG34:BL34"/>
    <mergeCell ref="AR35:AX35"/>
    <mergeCell ref="AY35:BC35"/>
    <mergeCell ref="BD35:BE35"/>
    <mergeCell ref="BF35:BH35"/>
    <mergeCell ref="BK35:BL35"/>
    <mergeCell ref="BM35:BR35"/>
    <mergeCell ref="D32:W32"/>
    <mergeCell ref="X32:AI32"/>
    <mergeCell ref="AR32:BF32"/>
    <mergeCell ref="BG32:BL32"/>
    <mergeCell ref="AR33:AX33"/>
    <mergeCell ref="AY33:BC33"/>
    <mergeCell ref="BD33:BE33"/>
    <mergeCell ref="BF33:BH33"/>
    <mergeCell ref="BK33:BL33"/>
    <mergeCell ref="BK27:BT27"/>
    <mergeCell ref="AQ28:BF28"/>
    <mergeCell ref="AR29:BF29"/>
    <mergeCell ref="AR30:AX30"/>
    <mergeCell ref="AY30:BD30"/>
    <mergeCell ref="BE30:BK30"/>
    <mergeCell ref="BL30:BQ30"/>
    <mergeCell ref="BM33:BR33"/>
    <mergeCell ref="AQ27:BE27"/>
    <mergeCell ref="BF27:BJ27"/>
    <mergeCell ref="F27:H27"/>
    <mergeCell ref="I27:J27"/>
    <mergeCell ref="K27:Q27"/>
    <mergeCell ref="R27:S27"/>
    <mergeCell ref="T27:AA27"/>
    <mergeCell ref="AB27:AC27"/>
    <mergeCell ref="AD26:AE26"/>
    <mergeCell ref="AF26:AK26"/>
    <mergeCell ref="AL26:AP26"/>
    <mergeCell ref="AD27:AK27"/>
    <mergeCell ref="AQ26:AZ26"/>
    <mergeCell ref="BA26:BJ26"/>
    <mergeCell ref="BK26:BT26"/>
    <mergeCell ref="D26:E26"/>
    <mergeCell ref="F26:H26"/>
    <mergeCell ref="I26:J26"/>
    <mergeCell ref="K26:S26"/>
    <mergeCell ref="T26:U26"/>
    <mergeCell ref="V26:AC26"/>
    <mergeCell ref="AC25:AD25"/>
    <mergeCell ref="AH25:AI25"/>
    <mergeCell ref="AJ25:AO25"/>
    <mergeCell ref="AQ25:AZ25"/>
    <mergeCell ref="BA25:BJ25"/>
    <mergeCell ref="BK25:BT25"/>
    <mergeCell ref="C25:L25"/>
    <mergeCell ref="M25:N25"/>
    <mergeCell ref="O25:S25"/>
    <mergeCell ref="T25:U25"/>
    <mergeCell ref="V25:X25"/>
    <mergeCell ref="AA25:AB25"/>
    <mergeCell ref="A23:AL23"/>
    <mergeCell ref="W24:AB24"/>
    <mergeCell ref="AD24:AI24"/>
    <mergeCell ref="AQ24:AZ24"/>
    <mergeCell ref="BA24:BJ24"/>
    <mergeCell ref="BK24:BT24"/>
    <mergeCell ref="BM19:BR19"/>
    <mergeCell ref="BG20:BL20"/>
    <mergeCell ref="AR21:AX21"/>
    <mergeCell ref="AY21:BC21"/>
    <mergeCell ref="BD21:BE21"/>
    <mergeCell ref="BF21:BG21"/>
    <mergeCell ref="BK21:BL21"/>
    <mergeCell ref="BM21:BR21"/>
    <mergeCell ref="D18:W18"/>
    <mergeCell ref="X18:AI18"/>
    <mergeCell ref="AR18:BF18"/>
    <mergeCell ref="BG18:BL18"/>
    <mergeCell ref="AR19:AX19"/>
    <mergeCell ref="AY19:BC19"/>
    <mergeCell ref="BD19:BE19"/>
    <mergeCell ref="BF19:BG19"/>
    <mergeCell ref="BK19:BL19"/>
    <mergeCell ref="AQ14:BF14"/>
    <mergeCell ref="AR15:BF15"/>
    <mergeCell ref="AR16:AX16"/>
    <mergeCell ref="AY16:BD16"/>
    <mergeCell ref="BE16:BK16"/>
    <mergeCell ref="BL16:BQ16"/>
    <mergeCell ref="AQ12:AZ12"/>
    <mergeCell ref="BA12:BJ12"/>
    <mergeCell ref="BK12:BT12"/>
    <mergeCell ref="F13:G13"/>
    <mergeCell ref="H13:I13"/>
    <mergeCell ref="J13:P13"/>
    <mergeCell ref="BK13:BT13"/>
    <mergeCell ref="AH11:AI11"/>
    <mergeCell ref="AJ11:AO11"/>
    <mergeCell ref="AQ11:AZ11"/>
    <mergeCell ref="BA11:BJ11"/>
    <mergeCell ref="BK11:BT11"/>
    <mergeCell ref="AQ13:BE13"/>
    <mergeCell ref="BF13:BJ13"/>
    <mergeCell ref="AQ10:AZ10"/>
    <mergeCell ref="BA10:BJ10"/>
    <mergeCell ref="BK10:BT10"/>
    <mergeCell ref="C11:L11"/>
    <mergeCell ref="M11:N11"/>
    <mergeCell ref="O11:S11"/>
    <mergeCell ref="T11:U11"/>
    <mergeCell ref="V11:W11"/>
    <mergeCell ref="AA11:AB11"/>
    <mergeCell ref="AC11:AD11"/>
    <mergeCell ref="B5:J5"/>
    <mergeCell ref="K5:V5"/>
    <mergeCell ref="B6:J6"/>
    <mergeCell ref="K6:V6"/>
    <mergeCell ref="A9:AK9"/>
    <mergeCell ref="W10:AB10"/>
    <mergeCell ref="AD10:AI10"/>
    <mergeCell ref="D12:E12"/>
    <mergeCell ref="F12:G12"/>
    <mergeCell ref="H12:I12"/>
    <mergeCell ref="J12:P12"/>
    <mergeCell ref="Q12:U12"/>
  </mergeCells>
  <phoneticPr fontId="1"/>
  <conditionalFormatting sqref="AL53:AN54 AL56:AN56">
    <cfRule type="expression" dxfId="7" priority="2">
      <formula>X53&gt;AO53</formula>
    </cfRule>
  </conditionalFormatting>
  <conditionalFormatting sqref="AL55:AN55">
    <cfRule type="expression" dxfId="6" priority="1">
      <formula>X55&gt;AO55</formula>
    </cfRule>
  </conditionalFormatting>
  <pageMargins left="0.70866141732283472" right="0.51181102362204722" top="0.74803149606299213" bottom="0.74803149606299213" header="0.31496062992125984" footer="0.31496062992125984"/>
  <pageSetup paperSize="9" scale="98" fitToHeight="0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U56"/>
  <sheetViews>
    <sheetView view="pageBreakPreview" zoomScaleNormal="100" zoomScaleSheetLayoutView="100" workbookViewId="0"/>
  </sheetViews>
  <sheetFormatPr defaultColWidth="1.25" defaultRowHeight="13.5"/>
  <sheetData>
    <row r="1" spans="1:73" ht="16.5" customHeight="1">
      <c r="A1" s="35" t="s">
        <v>54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</row>
    <row r="2" spans="1:73" ht="12" customHeight="1"/>
    <row r="3" spans="1:73" ht="12" customHeight="1"/>
    <row r="4" spans="1:73" ht="14.25" thickBot="1">
      <c r="A4" t="s">
        <v>6</v>
      </c>
    </row>
    <row r="5" spans="1:73" ht="14.25" thickBot="1">
      <c r="B5" s="90" t="s">
        <v>7</v>
      </c>
      <c r="C5" s="91"/>
      <c r="D5" s="91"/>
      <c r="E5" s="91"/>
      <c r="F5" s="91"/>
      <c r="G5" s="91"/>
      <c r="H5" s="91"/>
      <c r="I5" s="91"/>
      <c r="J5" s="92"/>
      <c r="K5" s="93"/>
      <c r="L5" s="94"/>
      <c r="M5" s="94"/>
      <c r="N5" s="94"/>
      <c r="O5" s="94"/>
      <c r="P5" s="94"/>
      <c r="Q5" s="94"/>
      <c r="R5" s="94"/>
      <c r="S5" s="94"/>
      <c r="T5" s="94"/>
      <c r="U5" s="94"/>
      <c r="V5" s="95"/>
      <c r="W5" t="s">
        <v>8</v>
      </c>
      <c r="X5" t="s">
        <v>9</v>
      </c>
    </row>
    <row r="6" spans="1:73" ht="14.25" thickBot="1">
      <c r="B6" s="90" t="s">
        <v>20</v>
      </c>
      <c r="C6" s="91"/>
      <c r="D6" s="91"/>
      <c r="E6" s="91"/>
      <c r="F6" s="91"/>
      <c r="G6" s="91"/>
      <c r="H6" s="91"/>
      <c r="I6" s="91"/>
      <c r="J6" s="92"/>
      <c r="K6" s="96"/>
      <c r="L6" s="97"/>
      <c r="M6" s="97"/>
      <c r="N6" s="97"/>
      <c r="O6" s="97"/>
      <c r="P6" s="97"/>
      <c r="Q6" s="97"/>
      <c r="R6" s="97"/>
      <c r="S6" s="97"/>
      <c r="T6" s="97"/>
      <c r="U6" s="97"/>
      <c r="V6" s="98"/>
      <c r="W6" t="s">
        <v>16</v>
      </c>
    </row>
    <row r="8" spans="1:73" ht="12.75" customHeight="1"/>
    <row r="9" spans="1:73" s="21" customFormat="1" ht="12.75" customHeight="1">
      <c r="A9" s="99" t="s">
        <v>59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</row>
    <row r="10" spans="1:73" s="2" customFormat="1" ht="12.75" customHeight="1">
      <c r="W10" s="102">
        <v>-0.2462</v>
      </c>
      <c r="X10" s="102"/>
      <c r="Y10" s="102"/>
      <c r="Z10" s="102"/>
      <c r="AA10" s="102"/>
      <c r="AB10" s="102"/>
      <c r="AD10" s="162">
        <v>0.41</v>
      </c>
      <c r="AE10" s="162"/>
      <c r="AF10" s="162"/>
      <c r="AG10" s="162"/>
      <c r="AH10" s="162"/>
      <c r="AI10" s="162"/>
      <c r="AQ10" s="72" t="s">
        <v>13</v>
      </c>
      <c r="AR10" s="72"/>
      <c r="AS10" s="72"/>
      <c r="AT10" s="72"/>
      <c r="AU10" s="72"/>
      <c r="AV10" s="72"/>
      <c r="AW10" s="72"/>
      <c r="AX10" s="72"/>
      <c r="AY10" s="72"/>
      <c r="AZ10" s="72"/>
      <c r="BA10" s="72" t="s">
        <v>18</v>
      </c>
      <c r="BB10" s="72"/>
      <c r="BC10" s="72"/>
      <c r="BD10" s="72"/>
      <c r="BE10" s="72"/>
      <c r="BF10" s="72"/>
      <c r="BG10" s="72"/>
      <c r="BH10" s="72"/>
      <c r="BI10" s="72"/>
      <c r="BJ10" s="72"/>
      <c r="BK10" s="72" t="s">
        <v>19</v>
      </c>
      <c r="BL10" s="72"/>
      <c r="BM10" s="72"/>
      <c r="BN10" s="72"/>
      <c r="BO10" s="72"/>
      <c r="BP10" s="72"/>
      <c r="BQ10" s="72"/>
      <c r="BR10" s="72"/>
      <c r="BS10" s="72"/>
      <c r="BT10" s="72"/>
    </row>
    <row r="11" spans="1:73" s="22" customFormat="1" ht="12.75" customHeight="1">
      <c r="C11" s="89" t="s">
        <v>13</v>
      </c>
      <c r="D11" s="89"/>
      <c r="E11" s="89"/>
      <c r="F11" s="89"/>
      <c r="G11" s="89"/>
      <c r="H11" s="89"/>
      <c r="I11" s="89"/>
      <c r="J11" s="89"/>
      <c r="K11" s="89"/>
      <c r="L11" s="89"/>
      <c r="M11" s="89" t="s">
        <v>14</v>
      </c>
      <c r="N11" s="89"/>
      <c r="O11" s="89">
        <v>22.89</v>
      </c>
      <c r="P11" s="89"/>
      <c r="Q11" s="89"/>
      <c r="R11" s="89"/>
      <c r="S11" s="89"/>
      <c r="T11" s="89" t="s">
        <v>11</v>
      </c>
      <c r="U11" s="89"/>
      <c r="V11" s="88" t="s">
        <v>1</v>
      </c>
      <c r="W11" s="88"/>
      <c r="AA11" s="89" t="s">
        <v>11</v>
      </c>
      <c r="AB11" s="89"/>
      <c r="AC11" s="88" t="s">
        <v>2</v>
      </c>
      <c r="AD11" s="88"/>
      <c r="AH11" s="89" t="s">
        <v>14</v>
      </c>
      <c r="AI11" s="89"/>
      <c r="AJ11" s="101" t="str">
        <f>IF(OR(K5="",K6=""),"",IF(J12&lt;=5000,ROUND(O11*POWER(5000,W10)*POWER(K6,AD10)/100,5),ROUND(O11*POWER(J12,W10)*POWER(K6,AD10)/100,5)))</f>
        <v/>
      </c>
      <c r="AK11" s="101"/>
      <c r="AL11" s="101"/>
      <c r="AM11" s="101"/>
      <c r="AN11" s="101"/>
      <c r="AO11" s="101"/>
      <c r="AQ11" s="73" t="str">
        <f>IF(AJ11="","",ROUND(AJ11*10000,0)/10000)</f>
        <v/>
      </c>
      <c r="AR11" s="73"/>
      <c r="AS11" s="73"/>
      <c r="AT11" s="73"/>
      <c r="AU11" s="73"/>
      <c r="AV11" s="73"/>
      <c r="AW11" s="73"/>
      <c r="AX11" s="73"/>
      <c r="AY11" s="73"/>
      <c r="AZ11" s="73"/>
      <c r="BA11" s="73" t="str">
        <f>IF(J12="","",IF(J12&lt;=5000,AY16,ROUND(BM19*10000,0)/10000))</f>
        <v/>
      </c>
      <c r="BB11" s="73"/>
      <c r="BC11" s="73"/>
      <c r="BD11" s="73"/>
      <c r="BE11" s="73"/>
      <c r="BF11" s="73"/>
      <c r="BG11" s="73"/>
      <c r="BH11" s="73"/>
      <c r="BI11" s="73"/>
      <c r="BJ11" s="73"/>
      <c r="BK11" s="73" t="str">
        <f>IF(K5="","",IF(J12&lt;=5000,BL16,ROUND(BM21*10000,0)/10000))</f>
        <v/>
      </c>
      <c r="BL11" s="73"/>
      <c r="BM11" s="73"/>
      <c r="BN11" s="73"/>
      <c r="BO11" s="73"/>
      <c r="BP11" s="73"/>
      <c r="BQ11" s="73"/>
      <c r="BR11" s="73"/>
      <c r="BS11" s="73"/>
      <c r="BT11" s="73"/>
    </row>
    <row r="12" spans="1:73" s="22" customFormat="1" ht="12.75" customHeight="1">
      <c r="D12" s="89" t="s">
        <v>12</v>
      </c>
      <c r="E12" s="89"/>
      <c r="F12" s="88" t="s">
        <v>1</v>
      </c>
      <c r="G12" s="88"/>
      <c r="H12" s="89" t="s">
        <v>14</v>
      </c>
      <c r="I12" s="89"/>
      <c r="J12" s="104" t="str">
        <f>IF(K5="","",ROUNDDOWN(K5/1000,0))</f>
        <v/>
      </c>
      <c r="K12" s="104"/>
      <c r="L12" s="104"/>
      <c r="M12" s="104"/>
      <c r="N12" s="104"/>
      <c r="O12" s="104"/>
      <c r="P12" s="104"/>
      <c r="Q12" s="89" t="s">
        <v>15</v>
      </c>
      <c r="R12" s="89"/>
      <c r="S12" s="89"/>
      <c r="T12" s="89"/>
      <c r="U12" s="89"/>
      <c r="AQ12" s="74" t="str">
        <f>IF(AJ11="","",$J$12*1000*AQ11)</f>
        <v/>
      </c>
      <c r="AR12" s="74"/>
      <c r="AS12" s="74"/>
      <c r="AT12" s="74"/>
      <c r="AU12" s="74"/>
      <c r="AV12" s="74"/>
      <c r="AW12" s="74"/>
      <c r="AX12" s="74"/>
      <c r="AY12" s="74"/>
      <c r="AZ12" s="74"/>
      <c r="BA12" s="74" t="str">
        <f>IF(J12="","",$J$12*1000*BA11)</f>
        <v/>
      </c>
      <c r="BB12" s="74"/>
      <c r="BC12" s="74"/>
      <c r="BD12" s="74"/>
      <c r="BE12" s="74"/>
      <c r="BF12" s="74"/>
      <c r="BG12" s="74"/>
      <c r="BH12" s="74"/>
      <c r="BI12" s="74"/>
      <c r="BJ12" s="74"/>
      <c r="BK12" s="74" t="str">
        <f>IF(J12="","",$J$12*1000*BK11)</f>
        <v/>
      </c>
      <c r="BL12" s="74"/>
      <c r="BM12" s="74"/>
      <c r="BN12" s="74"/>
      <c r="BO12" s="74"/>
      <c r="BP12" s="74"/>
      <c r="BQ12" s="74"/>
      <c r="BR12" s="74"/>
      <c r="BS12" s="74"/>
      <c r="BT12" s="74"/>
    </row>
    <row r="13" spans="1:73" s="21" customFormat="1" ht="12.75" customHeight="1">
      <c r="C13" s="20"/>
      <c r="D13" s="20"/>
      <c r="E13" s="20" t="s">
        <v>8</v>
      </c>
      <c r="F13" s="103" t="s">
        <v>1</v>
      </c>
      <c r="G13" s="103"/>
      <c r="H13" s="69" t="s">
        <v>14</v>
      </c>
      <c r="I13" s="69"/>
      <c r="J13" s="69" t="s">
        <v>7</v>
      </c>
      <c r="K13" s="69"/>
      <c r="L13" s="69"/>
      <c r="M13" s="69"/>
      <c r="N13" s="69"/>
      <c r="O13" s="69"/>
      <c r="P13" s="69"/>
      <c r="Q13" s="13" t="s">
        <v>33</v>
      </c>
      <c r="R13" s="13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Q13" s="63" t="s">
        <v>70</v>
      </c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60" t="str">
        <f>IF(AQ11&lt;BK11,BK11,IF(BA11&lt;AQ11,BA11,AQ11))</f>
        <v/>
      </c>
      <c r="BG13" s="61"/>
      <c r="BH13" s="61"/>
      <c r="BI13" s="61"/>
      <c r="BJ13" s="62"/>
      <c r="BK13" s="75" t="str">
        <f>IF(AQ12&gt;BA12,BA12,IF(AQ12&lt;BK12,BK12,AQ12))</f>
        <v/>
      </c>
      <c r="BL13" s="75"/>
      <c r="BM13" s="75"/>
      <c r="BN13" s="75"/>
      <c r="BO13" s="75"/>
      <c r="BP13" s="75"/>
      <c r="BQ13" s="75"/>
      <c r="BR13" s="75"/>
      <c r="BS13" s="75"/>
      <c r="BT13" s="75"/>
    </row>
    <row r="14" spans="1:73" ht="12.75" customHeight="1">
      <c r="AP14" s="29"/>
      <c r="AQ14" s="105" t="s">
        <v>47</v>
      </c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21"/>
      <c r="BH14" s="21"/>
      <c r="BI14" s="21"/>
      <c r="BJ14" s="29"/>
      <c r="BK14" s="29"/>
    </row>
    <row r="15" spans="1:73" ht="12.75" customHeight="1">
      <c r="AP15" s="29"/>
      <c r="AQ15" s="29"/>
      <c r="AR15" s="107" t="s">
        <v>55</v>
      </c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29"/>
      <c r="BH15" s="29"/>
      <c r="BI15" s="29"/>
      <c r="BJ15" s="29"/>
      <c r="BK15" s="29"/>
      <c r="BS15" s="2"/>
      <c r="BT15" s="2"/>
    </row>
    <row r="16" spans="1:73" s="2" customFormat="1" ht="12.75" customHeight="1">
      <c r="AR16" s="68" t="s">
        <v>21</v>
      </c>
      <c r="AS16" s="68"/>
      <c r="AT16" s="68"/>
      <c r="AU16" s="68"/>
      <c r="AV16" s="68"/>
      <c r="AW16" s="68"/>
      <c r="AX16" s="68"/>
      <c r="AY16" s="66">
        <v>7.1900000000000006E-2</v>
      </c>
      <c r="AZ16" s="66"/>
      <c r="BA16" s="66"/>
      <c r="BB16" s="66"/>
      <c r="BC16" s="66"/>
      <c r="BD16" s="66"/>
      <c r="BE16" s="68" t="s">
        <v>22</v>
      </c>
      <c r="BF16" s="68"/>
      <c r="BG16" s="68"/>
      <c r="BH16" s="68"/>
      <c r="BI16" s="68"/>
      <c r="BJ16" s="68"/>
      <c r="BK16" s="68"/>
      <c r="BL16" s="66">
        <v>3.9E-2</v>
      </c>
      <c r="BM16" s="66"/>
      <c r="BN16" s="66"/>
      <c r="BO16" s="66"/>
      <c r="BP16" s="66"/>
      <c r="BQ16" s="66"/>
      <c r="BS16"/>
      <c r="BT16"/>
    </row>
    <row r="17" spans="1:72" ht="12.75" customHeight="1">
      <c r="AQ17" s="2"/>
      <c r="BS17" s="2"/>
      <c r="BT17" s="2"/>
    </row>
    <row r="18" spans="1:72" s="2" customFormat="1" ht="12.75" customHeight="1">
      <c r="D18" s="76" t="s">
        <v>17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Q18"/>
      <c r="AR18" s="106" t="s">
        <v>56</v>
      </c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67">
        <v>-9.9199999999999997E-2</v>
      </c>
      <c r="BH18" s="67"/>
      <c r="BI18" s="67"/>
      <c r="BJ18" s="67"/>
      <c r="BK18" s="67"/>
      <c r="BL18" s="67"/>
      <c r="BS18"/>
      <c r="BT18"/>
    </row>
    <row r="19" spans="1:72" s="2" customFormat="1" ht="12.75" customHeight="1">
      <c r="AQ19"/>
      <c r="AR19" s="68" t="s">
        <v>21</v>
      </c>
      <c r="AS19" s="68"/>
      <c r="AT19" s="68"/>
      <c r="AU19" s="68"/>
      <c r="AV19" s="68"/>
      <c r="AW19" s="68"/>
      <c r="AX19" s="68"/>
      <c r="AY19" s="71">
        <v>16.73</v>
      </c>
      <c r="AZ19" s="71"/>
      <c r="BA19" s="71"/>
      <c r="BB19" s="71"/>
      <c r="BC19" s="71"/>
      <c r="BD19" s="69" t="s">
        <v>11</v>
      </c>
      <c r="BE19" s="69"/>
      <c r="BF19" s="103" t="s">
        <v>1</v>
      </c>
      <c r="BG19" s="103"/>
      <c r="BH19" s="1"/>
      <c r="BI19" s="1"/>
      <c r="BJ19" s="1"/>
      <c r="BK19" s="69" t="s">
        <v>14</v>
      </c>
      <c r="BL19" s="69"/>
      <c r="BM19" s="66" t="str">
        <f>IF(K5="","",ROUND(AY19*POWER($J$12,BG18)/100,5))</f>
        <v/>
      </c>
      <c r="BN19" s="66"/>
      <c r="BO19" s="66"/>
      <c r="BP19" s="66"/>
      <c r="BQ19" s="66"/>
      <c r="BR19" s="66"/>
      <c r="BS19"/>
      <c r="BT19"/>
    </row>
    <row r="20" spans="1:72" s="2" customFormat="1" ht="12.75" customHeight="1">
      <c r="AQ20"/>
      <c r="BG20" s="108">
        <v>-9.9199999999999997E-2</v>
      </c>
      <c r="BH20" s="108"/>
      <c r="BI20" s="108"/>
      <c r="BJ20" s="108"/>
      <c r="BK20" s="108"/>
      <c r="BL20" s="108"/>
      <c r="BS20"/>
      <c r="BT20"/>
    </row>
    <row r="21" spans="1:72" s="2" customFormat="1" ht="12.75" customHeight="1">
      <c r="AQ21"/>
      <c r="AR21" s="68" t="s">
        <v>22</v>
      </c>
      <c r="AS21" s="68"/>
      <c r="AT21" s="68"/>
      <c r="AU21" s="68"/>
      <c r="AV21" s="68"/>
      <c r="AW21" s="68"/>
      <c r="AX21" s="68"/>
      <c r="AY21" s="71">
        <v>9.08</v>
      </c>
      <c r="AZ21" s="71"/>
      <c r="BA21" s="71"/>
      <c r="BB21" s="71"/>
      <c r="BC21" s="71"/>
      <c r="BD21" s="69" t="s">
        <v>11</v>
      </c>
      <c r="BE21" s="69"/>
      <c r="BF21" s="103" t="s">
        <v>1</v>
      </c>
      <c r="BG21" s="103"/>
      <c r="BH21" s="1"/>
      <c r="BI21" s="1"/>
      <c r="BJ21" s="1"/>
      <c r="BK21" s="69" t="s">
        <v>14</v>
      </c>
      <c r="BL21" s="69"/>
      <c r="BM21" s="66" t="str">
        <f>IF(K5="","",ROUND(AY21*POWER($J$12,BG20)/100,5))</f>
        <v/>
      </c>
      <c r="BN21" s="66"/>
      <c r="BO21" s="66"/>
      <c r="BP21" s="66"/>
      <c r="BQ21" s="66"/>
      <c r="BR21" s="66"/>
      <c r="BS21"/>
      <c r="BT21"/>
    </row>
    <row r="22" spans="1:72" s="2" customFormat="1" ht="12.75" customHeight="1">
      <c r="AQ22"/>
      <c r="AR22" s="26"/>
      <c r="AS22" s="26"/>
      <c r="AT22" s="26"/>
      <c r="AU22" s="26"/>
      <c r="AV22" s="26"/>
      <c r="AW22" s="26"/>
      <c r="AX22" s="26"/>
      <c r="AY22" s="27"/>
      <c r="AZ22" s="27"/>
      <c r="BA22" s="27"/>
      <c r="BB22" s="27"/>
      <c r="BC22" s="27"/>
      <c r="BD22" s="23"/>
      <c r="BE22" s="23"/>
      <c r="BF22" s="24"/>
      <c r="BG22" s="24"/>
      <c r="BH22" s="1"/>
      <c r="BI22" s="1"/>
      <c r="BJ22" s="1"/>
      <c r="BK22" s="23"/>
      <c r="BL22" s="23"/>
      <c r="BM22" s="25"/>
      <c r="BN22" s="25"/>
      <c r="BO22" s="25"/>
      <c r="BP22" s="25"/>
      <c r="BQ22" s="25"/>
      <c r="BR22" s="25"/>
      <c r="BS22"/>
      <c r="BT22"/>
    </row>
    <row r="23" spans="1:72" s="21" customFormat="1" ht="12.75" customHeight="1">
      <c r="A23" s="99" t="s">
        <v>60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</row>
    <row r="24" spans="1:72" s="2" customFormat="1" ht="12.75" customHeight="1">
      <c r="W24" s="102">
        <v>-0.3528</v>
      </c>
      <c r="X24" s="102"/>
      <c r="Y24" s="102"/>
      <c r="Z24" s="102"/>
      <c r="AA24" s="102"/>
      <c r="AB24" s="102"/>
      <c r="AD24" s="102">
        <v>0.35239999999999999</v>
      </c>
      <c r="AE24" s="102"/>
      <c r="AF24" s="102"/>
      <c r="AG24" s="102"/>
      <c r="AH24" s="102"/>
      <c r="AI24" s="102"/>
      <c r="AQ24" s="72" t="s">
        <v>24</v>
      </c>
      <c r="AR24" s="72"/>
      <c r="AS24" s="72"/>
      <c r="AT24" s="72"/>
      <c r="AU24" s="72"/>
      <c r="AV24" s="72"/>
      <c r="AW24" s="72"/>
      <c r="AX24" s="72"/>
      <c r="AY24" s="72"/>
      <c r="AZ24" s="72"/>
      <c r="BA24" s="72" t="s">
        <v>18</v>
      </c>
      <c r="BB24" s="72"/>
      <c r="BC24" s="72"/>
      <c r="BD24" s="72"/>
      <c r="BE24" s="72"/>
      <c r="BF24" s="72"/>
      <c r="BG24" s="72"/>
      <c r="BH24" s="72"/>
      <c r="BI24" s="72"/>
      <c r="BJ24" s="72"/>
      <c r="BK24" s="72" t="s">
        <v>19</v>
      </c>
      <c r="BL24" s="72"/>
      <c r="BM24" s="72"/>
      <c r="BN24" s="72"/>
      <c r="BO24" s="72"/>
      <c r="BP24" s="72"/>
      <c r="BQ24" s="72"/>
      <c r="BR24" s="72"/>
      <c r="BS24" s="72"/>
      <c r="BT24" s="72"/>
    </row>
    <row r="25" spans="1:72" s="22" customFormat="1" ht="12.75" customHeight="1">
      <c r="C25" s="89" t="s">
        <v>24</v>
      </c>
      <c r="D25" s="89"/>
      <c r="E25" s="89"/>
      <c r="F25" s="89"/>
      <c r="G25" s="89"/>
      <c r="H25" s="89"/>
      <c r="I25" s="89"/>
      <c r="J25" s="89"/>
      <c r="K25" s="89"/>
      <c r="L25" s="89"/>
      <c r="M25" s="89" t="s">
        <v>14</v>
      </c>
      <c r="N25" s="89"/>
      <c r="O25" s="89">
        <v>351.48</v>
      </c>
      <c r="P25" s="89"/>
      <c r="Q25" s="89"/>
      <c r="R25" s="89"/>
      <c r="S25" s="89"/>
      <c r="T25" s="89" t="s">
        <v>11</v>
      </c>
      <c r="U25" s="89"/>
      <c r="V25" s="88" t="s">
        <v>3</v>
      </c>
      <c r="W25" s="88"/>
      <c r="X25" s="88"/>
      <c r="AA25" s="89" t="s">
        <v>11</v>
      </c>
      <c r="AB25" s="89"/>
      <c r="AC25" s="88" t="s">
        <v>2</v>
      </c>
      <c r="AD25" s="88"/>
      <c r="AH25" s="89" t="s">
        <v>14</v>
      </c>
      <c r="AI25" s="89"/>
      <c r="AJ25" s="101" t="str">
        <f>IF(X18="","",IF(AF26&lt;=5000,ROUND(O25*POWER(5000,W24)*POWER($K$6,AD24)/100,5),ROUND(O25*POWER(AF26,W24)*POWER($K$6,AD24)/100,5)))</f>
        <v/>
      </c>
      <c r="AK25" s="101"/>
      <c r="AL25" s="101"/>
      <c r="AM25" s="101"/>
      <c r="AN25" s="101"/>
      <c r="AO25" s="101"/>
      <c r="AQ25" s="73" t="str">
        <f>IF(AJ25="","",ROUND(AJ25*10000,0)/10000)</f>
        <v/>
      </c>
      <c r="AR25" s="73"/>
      <c r="AS25" s="73"/>
      <c r="AT25" s="73"/>
      <c r="AU25" s="73"/>
      <c r="AV25" s="73"/>
      <c r="AW25" s="73"/>
      <c r="AX25" s="73"/>
      <c r="AY25" s="73"/>
      <c r="AZ25" s="73"/>
      <c r="BA25" s="73" t="str">
        <f>IF(X18="","",IF(AF26&lt;=5000,AY30,ROUND(BM33*10000,0)/10000))</f>
        <v/>
      </c>
      <c r="BB25" s="73"/>
      <c r="BC25" s="73"/>
      <c r="BD25" s="73"/>
      <c r="BE25" s="73"/>
      <c r="BF25" s="73"/>
      <c r="BG25" s="73"/>
      <c r="BH25" s="73"/>
      <c r="BI25" s="73"/>
      <c r="BJ25" s="73"/>
      <c r="BK25" s="73" t="str">
        <f>IF(X18="","",IF(AF26&lt;=5000,BL30,ROUND(BM35*10000,0)/10000))</f>
        <v/>
      </c>
      <c r="BL25" s="73"/>
      <c r="BM25" s="73"/>
      <c r="BN25" s="73"/>
      <c r="BO25" s="73"/>
      <c r="BP25" s="73"/>
      <c r="BQ25" s="73"/>
      <c r="BR25" s="73"/>
      <c r="BS25" s="73"/>
      <c r="BT25" s="73"/>
    </row>
    <row r="26" spans="1:72" s="22" customFormat="1" ht="12.75" customHeight="1">
      <c r="D26" s="89" t="s">
        <v>12</v>
      </c>
      <c r="E26" s="89"/>
      <c r="F26" s="88" t="s">
        <v>3</v>
      </c>
      <c r="G26" s="88"/>
      <c r="H26" s="88"/>
      <c r="I26" s="89" t="s">
        <v>14</v>
      </c>
      <c r="J26" s="89"/>
      <c r="K26" s="104" t="str">
        <f>IF(X18="","",K5)</f>
        <v/>
      </c>
      <c r="L26" s="104"/>
      <c r="M26" s="104"/>
      <c r="N26" s="104"/>
      <c r="O26" s="104"/>
      <c r="P26" s="104"/>
      <c r="Q26" s="104"/>
      <c r="R26" s="104"/>
      <c r="S26" s="104"/>
      <c r="T26" s="89" t="s">
        <v>25</v>
      </c>
      <c r="U26" s="89"/>
      <c r="V26" s="104" t="str">
        <f>IF(X18="","",X18)</f>
        <v/>
      </c>
      <c r="W26" s="104"/>
      <c r="X26" s="104"/>
      <c r="Y26" s="104"/>
      <c r="Z26" s="104"/>
      <c r="AA26" s="104"/>
      <c r="AB26" s="104"/>
      <c r="AC26" s="104"/>
      <c r="AD26" s="89" t="s">
        <v>14</v>
      </c>
      <c r="AE26" s="89"/>
      <c r="AF26" s="104" t="str">
        <f>IF(X18="","",ROUNDDOWN(SUM(K26,V26)/1000,0))</f>
        <v/>
      </c>
      <c r="AG26" s="104"/>
      <c r="AH26" s="104"/>
      <c r="AI26" s="104"/>
      <c r="AJ26" s="104"/>
      <c r="AK26" s="104"/>
      <c r="AL26" s="89" t="s">
        <v>15</v>
      </c>
      <c r="AM26" s="89"/>
      <c r="AN26" s="89"/>
      <c r="AO26" s="89"/>
      <c r="AP26" s="89"/>
      <c r="AQ26" s="74" t="str">
        <f>IF(X18="","",$AF$26*1000*INT(ROUND(AQ25*10000,0))/10000)</f>
        <v/>
      </c>
      <c r="AR26" s="74"/>
      <c r="AS26" s="74"/>
      <c r="AT26" s="74"/>
      <c r="AU26" s="74"/>
      <c r="AV26" s="74"/>
      <c r="AW26" s="74"/>
      <c r="AX26" s="74"/>
      <c r="AY26" s="74"/>
      <c r="AZ26" s="74"/>
      <c r="BA26" s="74" t="str">
        <f>IF(X18="","",$AF$26*1000*BA25)</f>
        <v/>
      </c>
      <c r="BB26" s="74"/>
      <c r="BC26" s="74"/>
      <c r="BD26" s="74"/>
      <c r="BE26" s="74"/>
      <c r="BF26" s="74"/>
      <c r="BG26" s="74"/>
      <c r="BH26" s="74"/>
      <c r="BI26" s="74"/>
      <c r="BJ26" s="74"/>
      <c r="BK26" s="74" t="str">
        <f>IF(X18="","",$AF$26*1000*BK25)</f>
        <v/>
      </c>
      <c r="BL26" s="74"/>
      <c r="BM26" s="74"/>
      <c r="BN26" s="74"/>
      <c r="BO26" s="74"/>
      <c r="BP26" s="74"/>
      <c r="BQ26" s="74"/>
      <c r="BR26" s="74"/>
      <c r="BS26" s="74"/>
      <c r="BT26" s="74"/>
    </row>
    <row r="27" spans="1:72" ht="12.75" customHeight="1">
      <c r="E27" t="s">
        <v>8</v>
      </c>
      <c r="F27" s="103" t="s">
        <v>3</v>
      </c>
      <c r="G27" s="103"/>
      <c r="H27" s="103"/>
      <c r="I27" s="69" t="s">
        <v>14</v>
      </c>
      <c r="J27" s="69"/>
      <c r="K27" s="69" t="s">
        <v>27</v>
      </c>
      <c r="L27" s="69"/>
      <c r="M27" s="69"/>
      <c r="N27" s="69"/>
      <c r="O27" s="69"/>
      <c r="P27" s="69"/>
      <c r="Q27" s="69"/>
      <c r="R27" s="69" t="s">
        <v>14</v>
      </c>
      <c r="S27" s="69"/>
      <c r="T27" s="69" t="s">
        <v>7</v>
      </c>
      <c r="U27" s="69"/>
      <c r="V27" s="69"/>
      <c r="W27" s="69"/>
      <c r="X27" s="69"/>
      <c r="Y27" s="69"/>
      <c r="Z27" s="69"/>
      <c r="AA27" s="69"/>
      <c r="AB27" s="69" t="s">
        <v>25</v>
      </c>
      <c r="AC27" s="69"/>
      <c r="AD27" s="69" t="s">
        <v>0</v>
      </c>
      <c r="AE27" s="69"/>
      <c r="AF27" s="69"/>
      <c r="AG27" s="69"/>
      <c r="AH27" s="69"/>
      <c r="AI27" s="69"/>
      <c r="AJ27" s="69"/>
      <c r="AK27" s="69"/>
      <c r="AL27" t="s">
        <v>33</v>
      </c>
      <c r="AQ27" s="63" t="s">
        <v>71</v>
      </c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5"/>
      <c r="BF27" s="60" t="str">
        <f>IF(AQ25&lt;BK25,BK25,IF(BA25&lt;AQ25,BA25,AQ25))</f>
        <v/>
      </c>
      <c r="BG27" s="61"/>
      <c r="BH27" s="61"/>
      <c r="BI27" s="61"/>
      <c r="BJ27" s="62"/>
      <c r="BK27" s="75" t="str">
        <f>IF(AQ26&gt;BA26,BA26,IF(AQ26&lt;BK26,BK26,AQ26))</f>
        <v/>
      </c>
      <c r="BL27" s="75"/>
      <c r="BM27" s="75"/>
      <c r="BN27" s="75"/>
      <c r="BO27" s="75"/>
      <c r="BP27" s="75"/>
      <c r="BQ27" s="75"/>
      <c r="BR27" s="75"/>
      <c r="BS27" s="75"/>
      <c r="BT27" s="75"/>
    </row>
    <row r="28" spans="1:72" ht="12.75" customHeight="1">
      <c r="AQ28" s="105" t="s">
        <v>73</v>
      </c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21"/>
      <c r="BH28" s="21"/>
      <c r="BI28" s="21"/>
      <c r="BJ28" s="29"/>
      <c r="BK28" s="29"/>
    </row>
    <row r="29" spans="1:72" ht="12.75" customHeight="1">
      <c r="AQ29" s="29"/>
      <c r="AR29" s="107" t="s">
        <v>57</v>
      </c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29"/>
      <c r="BH29" s="29"/>
      <c r="BI29" s="29"/>
      <c r="BJ29" s="29"/>
      <c r="BK29" s="29"/>
      <c r="BS29" s="2"/>
      <c r="BT29" s="2"/>
    </row>
    <row r="30" spans="1:72" s="2" customFormat="1" ht="12.75" customHeight="1">
      <c r="AR30" s="68" t="s">
        <v>21</v>
      </c>
      <c r="AS30" s="68"/>
      <c r="AT30" s="68"/>
      <c r="AU30" s="68"/>
      <c r="AV30" s="68"/>
      <c r="AW30" s="68"/>
      <c r="AX30" s="68"/>
      <c r="AY30" s="66">
        <v>0.38600000000000001</v>
      </c>
      <c r="AZ30" s="66"/>
      <c r="BA30" s="66"/>
      <c r="BB30" s="66"/>
      <c r="BC30" s="66"/>
      <c r="BD30" s="66"/>
      <c r="BE30" s="68" t="s">
        <v>22</v>
      </c>
      <c r="BF30" s="68"/>
      <c r="BG30" s="68"/>
      <c r="BH30" s="68"/>
      <c r="BI30" s="68"/>
      <c r="BJ30" s="68"/>
      <c r="BK30" s="68"/>
      <c r="BL30" s="66">
        <v>0.2291</v>
      </c>
      <c r="BM30" s="66"/>
      <c r="BN30" s="66"/>
      <c r="BO30" s="66"/>
      <c r="BP30" s="66"/>
      <c r="BQ30" s="66"/>
      <c r="BS30"/>
      <c r="BT30"/>
    </row>
    <row r="31" spans="1:72" ht="12.75" customHeight="1">
      <c r="AQ31" s="2"/>
      <c r="BS31" s="2"/>
      <c r="BT31" s="2"/>
    </row>
    <row r="32" spans="1:72" s="2" customFormat="1" ht="12.75" customHeight="1">
      <c r="D32" s="76" t="s">
        <v>26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Q32"/>
      <c r="AR32" s="106" t="s">
        <v>58</v>
      </c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67">
        <v>-0.2253</v>
      </c>
      <c r="BH32" s="67"/>
      <c r="BI32" s="67"/>
      <c r="BJ32" s="67"/>
      <c r="BK32" s="67"/>
      <c r="BL32" s="67"/>
      <c r="BS32"/>
      <c r="BT32"/>
    </row>
    <row r="33" spans="1:72" s="2" customFormat="1" ht="12.75" customHeight="1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9"/>
      <c r="AK33" s="19"/>
      <c r="AQ33"/>
      <c r="AR33" s="68" t="s">
        <v>21</v>
      </c>
      <c r="AS33" s="68"/>
      <c r="AT33" s="68"/>
      <c r="AU33" s="68"/>
      <c r="AV33" s="68"/>
      <c r="AW33" s="68"/>
      <c r="AX33" s="68"/>
      <c r="AY33" s="71">
        <v>263.02999999999997</v>
      </c>
      <c r="AZ33" s="71"/>
      <c r="BA33" s="71"/>
      <c r="BB33" s="71"/>
      <c r="BC33" s="71"/>
      <c r="BD33" s="69" t="s">
        <v>11</v>
      </c>
      <c r="BE33" s="69"/>
      <c r="BF33" s="70" t="s">
        <v>3</v>
      </c>
      <c r="BG33" s="70"/>
      <c r="BH33" s="70"/>
      <c r="BI33" s="1"/>
      <c r="BJ33" s="1"/>
      <c r="BK33" s="69" t="s">
        <v>14</v>
      </c>
      <c r="BL33" s="69"/>
      <c r="BM33" s="66" t="str">
        <f>IF(X18="","",ROUND(AY33*POWER(AF26,BG32)/100,5))</f>
        <v/>
      </c>
      <c r="BN33" s="66"/>
      <c r="BO33" s="66"/>
      <c r="BP33" s="66"/>
      <c r="BQ33" s="66"/>
      <c r="BR33" s="66"/>
      <c r="BS33"/>
      <c r="BT33"/>
    </row>
    <row r="34" spans="1:72" s="2" customFormat="1" ht="12.75" customHeight="1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9"/>
      <c r="AK34" s="19"/>
      <c r="AQ34"/>
      <c r="BG34" s="67">
        <v>-0.2253</v>
      </c>
      <c r="BH34" s="67"/>
      <c r="BI34" s="67"/>
      <c r="BJ34" s="67"/>
      <c r="BK34" s="67"/>
      <c r="BL34" s="67"/>
      <c r="BS34"/>
      <c r="BT34"/>
    </row>
    <row r="35" spans="1:72" s="2" customFormat="1" ht="12.75" customHeight="1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9"/>
      <c r="AK35" s="19"/>
      <c r="AQ35"/>
      <c r="AR35" s="68" t="s">
        <v>22</v>
      </c>
      <c r="AS35" s="68"/>
      <c r="AT35" s="68"/>
      <c r="AU35" s="68"/>
      <c r="AV35" s="68"/>
      <c r="AW35" s="68"/>
      <c r="AX35" s="68"/>
      <c r="AY35" s="71">
        <v>156.07</v>
      </c>
      <c r="AZ35" s="71"/>
      <c r="BA35" s="71"/>
      <c r="BB35" s="71"/>
      <c r="BC35" s="71"/>
      <c r="BD35" s="69" t="s">
        <v>11</v>
      </c>
      <c r="BE35" s="69"/>
      <c r="BF35" s="70" t="s">
        <v>3</v>
      </c>
      <c r="BG35" s="70"/>
      <c r="BH35" s="70"/>
      <c r="BI35" s="1"/>
      <c r="BJ35" s="1"/>
      <c r="BK35" s="69" t="s">
        <v>14</v>
      </c>
      <c r="BL35" s="69"/>
      <c r="BM35" s="66" t="str">
        <f>IF(X18="","",ROUND(AY35*POWER(AF26,BG34)/100,5))</f>
        <v/>
      </c>
      <c r="BN35" s="66"/>
      <c r="BO35" s="66"/>
      <c r="BP35" s="66"/>
      <c r="BQ35" s="66"/>
      <c r="BR35" s="66"/>
      <c r="BS35"/>
      <c r="BT35"/>
    </row>
    <row r="36" spans="1:72" s="2" customFormat="1" ht="12.75" customHeight="1">
      <c r="AQ36"/>
      <c r="AR36" s="26"/>
      <c r="AS36" s="26"/>
      <c r="AT36" s="26"/>
      <c r="AU36" s="26"/>
      <c r="AV36" s="26"/>
      <c r="AW36" s="26"/>
      <c r="AX36" s="26"/>
      <c r="AY36" s="27"/>
      <c r="AZ36" s="27"/>
      <c r="BA36" s="27"/>
      <c r="BB36" s="27"/>
      <c r="BC36" s="27"/>
      <c r="BD36" s="23"/>
      <c r="BE36" s="23"/>
      <c r="BF36" s="28"/>
      <c r="BG36" s="28"/>
      <c r="BH36" s="28"/>
      <c r="BI36" s="1"/>
      <c r="BJ36" s="1"/>
      <c r="BK36" s="23"/>
      <c r="BL36" s="23"/>
      <c r="BM36" s="25"/>
      <c r="BN36" s="25"/>
      <c r="BO36" s="25"/>
      <c r="BP36" s="25"/>
      <c r="BQ36" s="25"/>
      <c r="BR36" s="25"/>
      <c r="BS36"/>
      <c r="BT36"/>
    </row>
    <row r="37" spans="1:72" s="21" customFormat="1" ht="12.75" customHeight="1">
      <c r="A37" s="99" t="s">
        <v>46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</row>
    <row r="38" spans="1:72" s="2" customFormat="1" ht="12.75" customHeight="1"/>
    <row r="39" spans="1:72" s="22" customFormat="1" ht="12.75" customHeight="1">
      <c r="C39" s="89" t="s">
        <v>29</v>
      </c>
      <c r="D39" s="89"/>
      <c r="E39" s="89"/>
      <c r="F39" s="89"/>
      <c r="G39" s="89"/>
      <c r="H39" s="89"/>
      <c r="I39" s="89"/>
      <c r="J39" s="89"/>
      <c r="K39" s="89"/>
      <c r="L39" s="89"/>
      <c r="M39" s="89" t="s">
        <v>14</v>
      </c>
      <c r="N39" s="89"/>
      <c r="O39" s="89">
        <v>29.102</v>
      </c>
      <c r="P39" s="89"/>
      <c r="Q39" s="89"/>
      <c r="R39" s="89"/>
      <c r="S39" s="89"/>
      <c r="T39" s="89" t="s">
        <v>32</v>
      </c>
      <c r="U39" s="89"/>
      <c r="V39" s="110">
        <v>3.34</v>
      </c>
      <c r="W39" s="110"/>
      <c r="X39" s="110"/>
      <c r="Y39" s="110"/>
      <c r="Z39" s="110"/>
      <c r="AA39" s="89" t="s">
        <v>11</v>
      </c>
      <c r="AB39" s="89"/>
      <c r="AC39" s="88" t="s">
        <v>34</v>
      </c>
      <c r="AD39" s="88"/>
      <c r="AE39" s="88"/>
      <c r="AF39" s="88"/>
      <c r="AG39" s="88"/>
      <c r="AH39" s="89" t="s">
        <v>14</v>
      </c>
      <c r="AI39" s="89"/>
      <c r="AJ39" s="101" t="str">
        <f>IF(X32="","",ROUND((O39-V39*LOG10(AF40))/100,5))</f>
        <v/>
      </c>
      <c r="AK39" s="101"/>
      <c r="AL39" s="101"/>
      <c r="AM39" s="101"/>
      <c r="AN39" s="101"/>
      <c r="AO39" s="101"/>
      <c r="AQ39" s="63" t="s">
        <v>72</v>
      </c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5"/>
      <c r="BF39" s="60" t="str">
        <f>IF(X32="","",IF(AF40&lt;=3000,BJ42,IF(2000000&lt;AF40,BJ43,ROUND(AJ39*10000,0)/10000)))</f>
        <v/>
      </c>
      <c r="BG39" s="61"/>
      <c r="BH39" s="61"/>
      <c r="BI39" s="61"/>
      <c r="BJ39" s="62"/>
      <c r="BK39" s="75" t="str">
        <f>IF(X32="","",AF40*1000*BF39)</f>
        <v/>
      </c>
      <c r="BL39" s="75"/>
      <c r="BM39" s="75"/>
      <c r="BN39" s="75"/>
      <c r="BO39" s="75"/>
      <c r="BP39" s="75"/>
      <c r="BQ39" s="75"/>
      <c r="BR39" s="75"/>
      <c r="BS39" s="75"/>
      <c r="BT39" s="75"/>
    </row>
    <row r="40" spans="1:72" s="22" customFormat="1" ht="12.75" customHeight="1">
      <c r="D40" s="89" t="s">
        <v>12</v>
      </c>
      <c r="E40" s="89"/>
      <c r="F40" s="88" t="s">
        <v>5</v>
      </c>
      <c r="G40" s="88"/>
      <c r="H40" s="88"/>
      <c r="I40" s="89" t="s">
        <v>14</v>
      </c>
      <c r="J40" s="89"/>
      <c r="K40" s="104" t="str">
        <f>IF(X32="","",SUM(K5,X18))</f>
        <v/>
      </c>
      <c r="L40" s="104"/>
      <c r="M40" s="104"/>
      <c r="N40" s="104"/>
      <c r="O40" s="104"/>
      <c r="P40" s="104"/>
      <c r="Q40" s="104"/>
      <c r="R40" s="104"/>
      <c r="S40" s="104"/>
      <c r="T40" s="89" t="s">
        <v>25</v>
      </c>
      <c r="U40" s="89"/>
      <c r="V40" s="104" t="str">
        <f>IF(X32="","",X32)</f>
        <v/>
      </c>
      <c r="W40" s="104"/>
      <c r="X40" s="104"/>
      <c r="Y40" s="104"/>
      <c r="Z40" s="104"/>
      <c r="AA40" s="104"/>
      <c r="AB40" s="104"/>
      <c r="AC40" s="104"/>
      <c r="AD40" s="89" t="s">
        <v>14</v>
      </c>
      <c r="AE40" s="89"/>
      <c r="AF40" s="104" t="str">
        <f>IF(X32="","",ROUNDDOWN(SUM(K40,V40)/1000,0))</f>
        <v/>
      </c>
      <c r="AG40" s="104"/>
      <c r="AH40" s="104"/>
      <c r="AI40" s="104"/>
      <c r="AJ40" s="104"/>
      <c r="AK40" s="104"/>
      <c r="AL40" s="89" t="s">
        <v>15</v>
      </c>
      <c r="AM40" s="89"/>
      <c r="AN40" s="89"/>
      <c r="AO40" s="89"/>
      <c r="AP40" s="89"/>
    </row>
    <row r="41" spans="1:72" ht="12.75" customHeight="1">
      <c r="E41" t="s">
        <v>8</v>
      </c>
      <c r="F41" s="103" t="s">
        <v>5</v>
      </c>
      <c r="G41" s="103"/>
      <c r="H41" s="103"/>
      <c r="I41" s="69" t="s">
        <v>14</v>
      </c>
      <c r="J41" s="69"/>
      <c r="K41" s="69" t="s">
        <v>28</v>
      </c>
      <c r="L41" s="69"/>
      <c r="M41" s="69"/>
      <c r="N41" s="69"/>
      <c r="O41" s="69"/>
      <c r="P41" s="69"/>
      <c r="Q41" s="69"/>
      <c r="R41" s="69" t="s">
        <v>14</v>
      </c>
      <c r="S41" s="69"/>
      <c r="T41" s="69" t="s">
        <v>27</v>
      </c>
      <c r="U41" s="69"/>
      <c r="V41" s="69"/>
      <c r="W41" s="69"/>
      <c r="X41" s="69"/>
      <c r="Y41" s="69"/>
      <c r="Z41" s="69"/>
      <c r="AA41" s="69" t="s">
        <v>25</v>
      </c>
      <c r="AB41" s="69"/>
      <c r="AC41" s="69" t="s">
        <v>31</v>
      </c>
      <c r="AD41" s="69"/>
      <c r="AE41" s="69"/>
      <c r="AF41" s="69"/>
      <c r="AG41" s="69"/>
      <c r="AH41" s="69"/>
      <c r="AI41" s="69"/>
      <c r="AJ41" s="69"/>
      <c r="AK41" t="s">
        <v>33</v>
      </c>
      <c r="AQ41" s="106" t="s">
        <v>35</v>
      </c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</row>
    <row r="42" spans="1:72" ht="12.75" customHeight="1">
      <c r="AQ42" s="1"/>
      <c r="AR42" s="1"/>
      <c r="AS42" s="163" t="s">
        <v>48</v>
      </c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66">
        <v>0.1749</v>
      </c>
      <c r="BK42" s="66"/>
      <c r="BL42" s="66"/>
      <c r="BM42" s="66"/>
      <c r="BN42" s="66"/>
      <c r="BO42" s="66"/>
    </row>
    <row r="43" spans="1:72" ht="12.75" customHeight="1">
      <c r="AS43" s="163" t="s">
        <v>49</v>
      </c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66">
        <v>8.0600000000000005E-2</v>
      </c>
      <c r="BK43" s="66"/>
      <c r="BL43" s="66"/>
      <c r="BM43" s="66"/>
      <c r="BN43" s="66"/>
      <c r="BO43" s="66"/>
      <c r="BP43" s="2"/>
      <c r="BQ43" s="2"/>
      <c r="BR43" s="2"/>
      <c r="BS43" s="2"/>
      <c r="BT43" s="2"/>
    </row>
    <row r="44" spans="1:72" s="2" customFormat="1" ht="12.75" customHeight="1">
      <c r="AQ44"/>
      <c r="AR44" s="11"/>
      <c r="BP44" s="14"/>
      <c r="BQ44" s="14"/>
      <c r="BR44" s="14"/>
      <c r="BS44"/>
      <c r="BT44"/>
    </row>
    <row r="45" spans="1:72" ht="12.75" customHeight="1">
      <c r="D45" s="76" t="s">
        <v>30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Q45" s="2"/>
      <c r="AR45" s="2"/>
      <c r="BP45" s="2"/>
      <c r="BQ45" s="2"/>
      <c r="BR45" s="2"/>
      <c r="BS45" s="2"/>
      <c r="BT45" s="2"/>
    </row>
    <row r="46" spans="1:72" s="2" customFormat="1" ht="12.75" customHeight="1">
      <c r="AQ46"/>
      <c r="AR46" s="11"/>
      <c r="AS46" s="11"/>
      <c r="AT46" s="11"/>
      <c r="AU46" s="11"/>
      <c r="AV46" s="11"/>
      <c r="AW46" s="11"/>
      <c r="AX46" s="11"/>
      <c r="AY46" s="12"/>
      <c r="AZ46" s="12"/>
      <c r="BA46" s="12"/>
      <c r="BB46" s="12"/>
      <c r="BC46" s="12"/>
      <c r="BD46" s="13"/>
      <c r="BE46" s="13"/>
      <c r="BF46" s="9"/>
      <c r="BG46" s="9"/>
      <c r="BH46" s="9"/>
      <c r="BI46" s="1"/>
      <c r="BJ46" s="1"/>
      <c r="BK46" s="13"/>
      <c r="BL46" s="13"/>
      <c r="BM46" s="14"/>
      <c r="BN46" s="14"/>
      <c r="BO46" s="14"/>
      <c r="BP46" s="14"/>
      <c r="BQ46" s="14"/>
      <c r="BR46" s="14"/>
      <c r="BS46"/>
      <c r="BT46"/>
    </row>
    <row r="47" spans="1:72" s="2" customFormat="1" ht="12.75" customHeight="1">
      <c r="AQ47"/>
      <c r="AR47" s="11"/>
      <c r="AS47" s="11"/>
      <c r="AT47" s="11"/>
      <c r="AU47" s="11"/>
      <c r="AV47" s="11"/>
      <c r="AW47" s="11"/>
      <c r="AX47" s="11"/>
      <c r="AY47" s="12"/>
      <c r="AZ47" s="12"/>
      <c r="BA47" s="12"/>
      <c r="BB47" s="12"/>
      <c r="BC47" s="12"/>
      <c r="BD47" s="13"/>
      <c r="BE47" s="13"/>
      <c r="BF47" s="9"/>
      <c r="BG47" s="9"/>
      <c r="BH47" s="9"/>
      <c r="BI47" s="1"/>
      <c r="BJ47" s="1"/>
      <c r="BK47" s="13"/>
      <c r="BL47" s="13"/>
      <c r="BM47" s="14"/>
      <c r="BN47" s="14"/>
      <c r="BO47" s="14"/>
      <c r="BP47" s="14"/>
      <c r="BQ47" s="14"/>
      <c r="BR47" s="14"/>
      <c r="BS47"/>
      <c r="BT47"/>
    </row>
    <row r="48" spans="1:72" s="2" customFormat="1" ht="12.75" customHeight="1">
      <c r="AQ48"/>
      <c r="AR48" s="11"/>
      <c r="AS48" s="11"/>
      <c r="AT48" s="11"/>
      <c r="AU48" s="11"/>
      <c r="AV48" s="11"/>
      <c r="AW48" s="11"/>
      <c r="AX48" s="11"/>
      <c r="AY48" s="12"/>
      <c r="AZ48" s="12"/>
      <c r="BA48" s="12"/>
      <c r="BB48" s="12"/>
      <c r="BC48" s="12"/>
      <c r="BD48" s="13"/>
      <c r="BE48" s="13"/>
      <c r="BF48" s="9"/>
      <c r="BG48" s="9"/>
      <c r="BH48" s="9"/>
      <c r="BI48" s="1"/>
      <c r="BJ48" s="1"/>
      <c r="BK48" s="13"/>
      <c r="BL48" s="13"/>
      <c r="BM48" s="14"/>
      <c r="BN48" s="14"/>
      <c r="BO48" s="14"/>
      <c r="BP48" s="14"/>
      <c r="BQ48" s="14"/>
      <c r="BR48" s="14"/>
      <c r="BS48"/>
      <c r="BT48"/>
    </row>
    <row r="49" spans="1:72" s="2" customFormat="1" ht="13.5" customHeight="1">
      <c r="AQ49"/>
      <c r="AR49" s="11"/>
      <c r="AS49" s="11"/>
      <c r="AT49" s="11"/>
      <c r="AU49" s="11"/>
      <c r="AV49" s="11"/>
      <c r="AW49" s="11"/>
      <c r="AX49" s="11"/>
      <c r="AY49" s="12"/>
      <c r="AZ49" s="12"/>
      <c r="BA49" s="12"/>
      <c r="BB49" s="12"/>
      <c r="BC49" s="12"/>
      <c r="BD49" s="13"/>
      <c r="BE49" s="13"/>
      <c r="BF49" s="9"/>
      <c r="BG49" s="9"/>
      <c r="BH49" s="9"/>
      <c r="BI49" s="1"/>
      <c r="BJ49" s="1"/>
      <c r="BK49" s="13"/>
      <c r="BL49" s="13"/>
      <c r="BM49" s="14"/>
      <c r="BN49" s="14"/>
      <c r="BO49" s="14"/>
      <c r="BP49" s="14"/>
      <c r="BQ49" s="14"/>
      <c r="BR49" s="14"/>
      <c r="BS49"/>
      <c r="BT49"/>
    </row>
    <row r="50" spans="1:72" s="2" customFormat="1" ht="13.5" customHeight="1">
      <c r="A50" s="100" t="s">
        <v>41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Q50"/>
      <c r="AR50" s="11"/>
      <c r="AS50" s="11"/>
      <c r="AT50" s="11"/>
      <c r="AU50" s="11"/>
      <c r="AV50" s="11"/>
      <c r="AW50" s="11"/>
      <c r="AX50" s="11"/>
      <c r="AY50" s="12"/>
      <c r="AZ50" s="12"/>
      <c r="BA50" s="12"/>
      <c r="BB50" s="12"/>
      <c r="BC50" s="12"/>
      <c r="BD50" s="13"/>
      <c r="BE50" s="13"/>
      <c r="BF50" s="9"/>
      <c r="BG50" s="9"/>
      <c r="BH50" s="9"/>
      <c r="BI50" s="1"/>
      <c r="BJ50" s="1"/>
      <c r="BK50" s="13"/>
      <c r="BL50" s="13"/>
      <c r="BM50" s="14"/>
      <c r="BN50" s="14"/>
      <c r="BO50" s="14"/>
      <c r="BP50" s="14"/>
      <c r="BQ50" s="14"/>
      <c r="BR50" s="14"/>
      <c r="BS50"/>
      <c r="BT50"/>
    </row>
    <row r="51" spans="1:72" ht="10.5" customHeight="1"/>
    <row r="52" spans="1:72" ht="15.75" customHeight="1">
      <c r="G52" s="76" t="s">
        <v>37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 t="s">
        <v>39</v>
      </c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8" t="s">
        <v>40</v>
      </c>
      <c r="AM52" s="76"/>
      <c r="AN52" s="76"/>
      <c r="AO52" s="76" t="s">
        <v>42</v>
      </c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</row>
    <row r="53" spans="1:72" ht="15.75" customHeight="1">
      <c r="G53" s="76" t="s">
        <v>0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81" t="str">
        <f>IF(X18="","",X18)</f>
        <v/>
      </c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3"/>
      <c r="AL53" s="79" t="str">
        <f>IF(X53&lt;=AO53,"＜=","&gt;")</f>
        <v>＜=</v>
      </c>
      <c r="AM53" s="79"/>
      <c r="AN53" s="79"/>
      <c r="AO53" s="81" t="str">
        <f>IF(X18="","",BK13)</f>
        <v/>
      </c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3"/>
    </row>
    <row r="54" spans="1:72" ht="15.75" customHeight="1">
      <c r="G54" s="76" t="s">
        <v>43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81" t="str">
        <f>IF(X32="","",X32)</f>
        <v/>
      </c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3"/>
      <c r="AL54" s="79" t="str">
        <f t="shared" ref="AL54:AL56" si="0">IF(X54&lt;=AO54,"＜=","&gt;")</f>
        <v>＜=</v>
      </c>
      <c r="AM54" s="79"/>
      <c r="AN54" s="79"/>
      <c r="AO54" s="81" t="str">
        <f>IF(X32="","",BK27)</f>
        <v/>
      </c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3"/>
    </row>
    <row r="55" spans="1:72" ht="15.75" customHeight="1">
      <c r="G55" s="76" t="s">
        <v>4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81" t="str">
        <f>IF(X45="","",X45)</f>
        <v/>
      </c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3"/>
      <c r="AL55" s="79" t="str">
        <f t="shared" si="0"/>
        <v>＜=</v>
      </c>
      <c r="AM55" s="79"/>
      <c r="AN55" s="79"/>
      <c r="AO55" s="81" t="str">
        <f>IF(X45="","",BK39)</f>
        <v/>
      </c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3"/>
    </row>
    <row r="56" spans="1:72" ht="15.75" customHeight="1">
      <c r="G56" s="77" t="s">
        <v>38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84">
        <f>SUM(X53:AK55)</f>
        <v>0</v>
      </c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6"/>
      <c r="AL56" s="80" t="str">
        <f t="shared" si="0"/>
        <v>＜=</v>
      </c>
      <c r="AM56" s="80"/>
      <c r="AN56" s="80"/>
      <c r="AO56" s="84">
        <f>SUM(AO53:BB55)</f>
        <v>0</v>
      </c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6"/>
      <c r="BC56" s="37"/>
    </row>
  </sheetData>
  <sheetProtection sheet="1" selectLockedCells="1"/>
  <mergeCells count="179">
    <mergeCell ref="G56:W56"/>
    <mergeCell ref="X56:AK56"/>
    <mergeCell ref="AL56:AN56"/>
    <mergeCell ref="AO56:BB56"/>
    <mergeCell ref="G54:W54"/>
    <mergeCell ref="X54:AK54"/>
    <mergeCell ref="AL54:AN54"/>
    <mergeCell ref="AO54:BB54"/>
    <mergeCell ref="G55:W55"/>
    <mergeCell ref="X55:AK55"/>
    <mergeCell ref="AL55:AN55"/>
    <mergeCell ref="AO55:BB55"/>
    <mergeCell ref="A50:AM50"/>
    <mergeCell ref="G52:W52"/>
    <mergeCell ref="X52:AK52"/>
    <mergeCell ref="AL52:AN52"/>
    <mergeCell ref="AO52:BB52"/>
    <mergeCell ref="G53:W53"/>
    <mergeCell ref="X53:AK53"/>
    <mergeCell ref="AL53:AN53"/>
    <mergeCell ref="AO53:BB53"/>
    <mergeCell ref="AQ41:BF41"/>
    <mergeCell ref="AS42:BI42"/>
    <mergeCell ref="BJ42:BO42"/>
    <mergeCell ref="D45:W45"/>
    <mergeCell ref="X45:AI45"/>
    <mergeCell ref="AS43:BI43"/>
    <mergeCell ref="BJ43:BO43"/>
    <mergeCell ref="AL40:AP40"/>
    <mergeCell ref="F41:H41"/>
    <mergeCell ref="I41:J41"/>
    <mergeCell ref="K41:Q41"/>
    <mergeCell ref="R41:S41"/>
    <mergeCell ref="T41:Z41"/>
    <mergeCell ref="AA41:AB41"/>
    <mergeCell ref="AC41:AJ41"/>
    <mergeCell ref="D40:E40"/>
    <mergeCell ref="F40:H40"/>
    <mergeCell ref="I40:J40"/>
    <mergeCell ref="K40:S40"/>
    <mergeCell ref="T40:U40"/>
    <mergeCell ref="V40:AC40"/>
    <mergeCell ref="AD40:AE40"/>
    <mergeCell ref="AF40:AK40"/>
    <mergeCell ref="A37:AM37"/>
    <mergeCell ref="C39:L39"/>
    <mergeCell ref="M39:N39"/>
    <mergeCell ref="O39:S39"/>
    <mergeCell ref="T39:U39"/>
    <mergeCell ref="V39:Z39"/>
    <mergeCell ref="AA39:AB39"/>
    <mergeCell ref="AC39:AG39"/>
    <mergeCell ref="AH39:AI39"/>
    <mergeCell ref="AJ39:AO39"/>
    <mergeCell ref="AQ39:BE39"/>
    <mergeCell ref="BF39:BJ39"/>
    <mergeCell ref="BK39:BT39"/>
    <mergeCell ref="BG34:BL34"/>
    <mergeCell ref="AR35:AX35"/>
    <mergeCell ref="AY35:BC35"/>
    <mergeCell ref="BD35:BE35"/>
    <mergeCell ref="BF35:BH35"/>
    <mergeCell ref="BK35:BL35"/>
    <mergeCell ref="BM35:BR35"/>
    <mergeCell ref="D32:W32"/>
    <mergeCell ref="X32:AI32"/>
    <mergeCell ref="AR32:BF32"/>
    <mergeCell ref="BG32:BL32"/>
    <mergeCell ref="AR33:AX33"/>
    <mergeCell ref="AY33:BC33"/>
    <mergeCell ref="BD33:BE33"/>
    <mergeCell ref="BF33:BH33"/>
    <mergeCell ref="BK33:BL33"/>
    <mergeCell ref="BK27:BT27"/>
    <mergeCell ref="AQ28:BF28"/>
    <mergeCell ref="AR29:BF29"/>
    <mergeCell ref="AR30:AX30"/>
    <mergeCell ref="AY30:BD30"/>
    <mergeCell ref="BE30:BK30"/>
    <mergeCell ref="BL30:BQ30"/>
    <mergeCell ref="BM33:BR33"/>
    <mergeCell ref="AQ27:BE27"/>
    <mergeCell ref="BF27:BJ27"/>
    <mergeCell ref="F27:H27"/>
    <mergeCell ref="I27:J27"/>
    <mergeCell ref="K27:Q27"/>
    <mergeCell ref="R27:S27"/>
    <mergeCell ref="T27:AA27"/>
    <mergeCell ref="AB27:AC27"/>
    <mergeCell ref="AD26:AE26"/>
    <mergeCell ref="AF26:AK26"/>
    <mergeCell ref="AL26:AP26"/>
    <mergeCell ref="AD27:AK27"/>
    <mergeCell ref="AQ26:AZ26"/>
    <mergeCell ref="BA26:BJ26"/>
    <mergeCell ref="BK26:BT26"/>
    <mergeCell ref="D26:E26"/>
    <mergeCell ref="F26:H26"/>
    <mergeCell ref="I26:J26"/>
    <mergeCell ref="K26:S26"/>
    <mergeCell ref="T26:U26"/>
    <mergeCell ref="V26:AC26"/>
    <mergeCell ref="AC25:AD25"/>
    <mergeCell ref="AH25:AI25"/>
    <mergeCell ref="AJ25:AO25"/>
    <mergeCell ref="AQ25:AZ25"/>
    <mergeCell ref="BA25:BJ25"/>
    <mergeCell ref="BK25:BT25"/>
    <mergeCell ref="C25:L25"/>
    <mergeCell ref="M25:N25"/>
    <mergeCell ref="O25:S25"/>
    <mergeCell ref="T25:U25"/>
    <mergeCell ref="V25:X25"/>
    <mergeCell ref="AA25:AB25"/>
    <mergeCell ref="A23:AL23"/>
    <mergeCell ref="W24:AB24"/>
    <mergeCell ref="AD24:AI24"/>
    <mergeCell ref="AQ24:AZ24"/>
    <mergeCell ref="BA24:BJ24"/>
    <mergeCell ref="BK24:BT24"/>
    <mergeCell ref="BM19:BR19"/>
    <mergeCell ref="BG20:BL20"/>
    <mergeCell ref="AR21:AX21"/>
    <mergeCell ref="AY21:BC21"/>
    <mergeCell ref="BD21:BE21"/>
    <mergeCell ref="BF21:BG21"/>
    <mergeCell ref="BK21:BL21"/>
    <mergeCell ref="BM21:BR21"/>
    <mergeCell ref="D18:W18"/>
    <mergeCell ref="X18:AI18"/>
    <mergeCell ref="AR18:BF18"/>
    <mergeCell ref="BG18:BL18"/>
    <mergeCell ref="AR19:AX19"/>
    <mergeCell ref="AY19:BC19"/>
    <mergeCell ref="BD19:BE19"/>
    <mergeCell ref="BF19:BG19"/>
    <mergeCell ref="BK19:BL19"/>
    <mergeCell ref="AQ14:BF14"/>
    <mergeCell ref="AR15:BF15"/>
    <mergeCell ref="AR16:AX16"/>
    <mergeCell ref="AY16:BD16"/>
    <mergeCell ref="BE16:BK16"/>
    <mergeCell ref="BL16:BQ16"/>
    <mergeCell ref="AQ12:AZ12"/>
    <mergeCell ref="BA12:BJ12"/>
    <mergeCell ref="BK12:BT12"/>
    <mergeCell ref="F13:G13"/>
    <mergeCell ref="H13:I13"/>
    <mergeCell ref="J13:P13"/>
    <mergeCell ref="BK13:BT13"/>
    <mergeCell ref="AH11:AI11"/>
    <mergeCell ref="AJ11:AO11"/>
    <mergeCell ref="AQ11:AZ11"/>
    <mergeCell ref="BA11:BJ11"/>
    <mergeCell ref="BK11:BT11"/>
    <mergeCell ref="AQ13:BE13"/>
    <mergeCell ref="BF13:BJ13"/>
    <mergeCell ref="AQ10:AZ10"/>
    <mergeCell ref="BA10:BJ10"/>
    <mergeCell ref="BK10:BT10"/>
    <mergeCell ref="C11:L11"/>
    <mergeCell ref="M11:N11"/>
    <mergeCell ref="O11:S11"/>
    <mergeCell ref="T11:U11"/>
    <mergeCell ref="V11:W11"/>
    <mergeCell ref="AA11:AB11"/>
    <mergeCell ref="AC11:AD11"/>
    <mergeCell ref="B5:J5"/>
    <mergeCell ref="K5:V5"/>
    <mergeCell ref="B6:J6"/>
    <mergeCell ref="K6:V6"/>
    <mergeCell ref="A9:AK9"/>
    <mergeCell ref="W10:AB10"/>
    <mergeCell ref="AD10:AI10"/>
    <mergeCell ref="D12:E12"/>
    <mergeCell ref="F12:G12"/>
    <mergeCell ref="H12:I12"/>
    <mergeCell ref="J12:P12"/>
    <mergeCell ref="Q12:U12"/>
  </mergeCells>
  <phoneticPr fontId="1"/>
  <conditionalFormatting sqref="AL53:AN54 AL56:AN56">
    <cfRule type="expression" dxfId="5" priority="2">
      <formula>X53&gt;AO53</formula>
    </cfRule>
  </conditionalFormatting>
  <conditionalFormatting sqref="AL55:AN55">
    <cfRule type="expression" dxfId="4" priority="1">
      <formula>X55&gt;AO55</formula>
    </cfRule>
  </conditionalFormatting>
  <pageMargins left="0.70866141732283472" right="0.51181102362204722" top="0.74803149606299213" bottom="0.74803149606299213" header="0.31496062992125984" footer="0.31496062992125984"/>
  <pageSetup paperSize="9"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U56"/>
  <sheetViews>
    <sheetView view="pageBreakPreview" zoomScaleNormal="100" zoomScaleSheetLayoutView="100" workbookViewId="0"/>
  </sheetViews>
  <sheetFormatPr defaultColWidth="1.25" defaultRowHeight="13.5"/>
  <sheetData>
    <row r="1" spans="1:73" ht="16.5" customHeight="1">
      <c r="A1" s="36" t="s">
        <v>66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</row>
    <row r="2" spans="1:73" ht="12" customHeight="1"/>
    <row r="3" spans="1:73" ht="12" customHeight="1"/>
    <row r="4" spans="1:73" ht="14.25" thickBot="1">
      <c r="A4" t="s">
        <v>6</v>
      </c>
    </row>
    <row r="5" spans="1:73" ht="14.25" thickBot="1">
      <c r="B5" s="90" t="s">
        <v>7</v>
      </c>
      <c r="C5" s="91"/>
      <c r="D5" s="91"/>
      <c r="E5" s="91"/>
      <c r="F5" s="91"/>
      <c r="G5" s="91"/>
      <c r="H5" s="91"/>
      <c r="I5" s="91"/>
      <c r="J5" s="92"/>
      <c r="K5" s="93"/>
      <c r="L5" s="94"/>
      <c r="M5" s="94"/>
      <c r="N5" s="94"/>
      <c r="O5" s="94"/>
      <c r="P5" s="94"/>
      <c r="Q5" s="94"/>
      <c r="R5" s="94"/>
      <c r="S5" s="94"/>
      <c r="T5" s="94"/>
      <c r="U5" s="94"/>
      <c r="V5" s="95"/>
      <c r="W5" t="s">
        <v>8</v>
      </c>
      <c r="X5" t="s">
        <v>9</v>
      </c>
    </row>
    <row r="6" spans="1:73" ht="14.25" thickBot="1">
      <c r="B6" s="90" t="s">
        <v>20</v>
      </c>
      <c r="C6" s="91"/>
      <c r="D6" s="91"/>
      <c r="E6" s="91"/>
      <c r="F6" s="91"/>
      <c r="G6" s="91"/>
      <c r="H6" s="91"/>
      <c r="I6" s="91"/>
      <c r="J6" s="92"/>
      <c r="K6" s="96"/>
      <c r="L6" s="97"/>
      <c r="M6" s="97"/>
      <c r="N6" s="97"/>
      <c r="O6" s="97"/>
      <c r="P6" s="97"/>
      <c r="Q6" s="97"/>
      <c r="R6" s="97"/>
      <c r="S6" s="97"/>
      <c r="T6" s="97"/>
      <c r="U6" s="97"/>
      <c r="V6" s="98"/>
      <c r="W6" t="s">
        <v>16</v>
      </c>
    </row>
    <row r="8" spans="1:73" ht="12.75" customHeight="1"/>
    <row r="9" spans="1:73" s="21" customFormat="1" ht="12.75" customHeight="1">
      <c r="A9" s="99" t="s">
        <v>61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</row>
    <row r="10" spans="1:73" s="2" customFormat="1" ht="12.75" customHeight="1">
      <c r="W10" s="102">
        <v>-0.2596</v>
      </c>
      <c r="X10" s="102"/>
      <c r="Y10" s="102"/>
      <c r="Z10" s="102"/>
      <c r="AA10" s="102"/>
      <c r="AB10" s="102"/>
      <c r="AD10" s="102">
        <v>0.68740000000000001</v>
      </c>
      <c r="AE10" s="102"/>
      <c r="AF10" s="102"/>
      <c r="AG10" s="102"/>
      <c r="AH10" s="102"/>
      <c r="AI10" s="102"/>
      <c r="AQ10" s="72" t="s">
        <v>13</v>
      </c>
      <c r="AR10" s="72"/>
      <c r="AS10" s="72"/>
      <c r="AT10" s="72"/>
      <c r="AU10" s="72"/>
      <c r="AV10" s="72"/>
      <c r="AW10" s="72"/>
      <c r="AX10" s="72"/>
      <c r="AY10" s="72"/>
      <c r="AZ10" s="72"/>
      <c r="BA10" s="72" t="s">
        <v>18</v>
      </c>
      <c r="BB10" s="72"/>
      <c r="BC10" s="72"/>
      <c r="BD10" s="72"/>
      <c r="BE10" s="72"/>
      <c r="BF10" s="72"/>
      <c r="BG10" s="72"/>
      <c r="BH10" s="72"/>
      <c r="BI10" s="72"/>
      <c r="BJ10" s="72"/>
      <c r="BK10" s="72" t="s">
        <v>19</v>
      </c>
      <c r="BL10" s="72"/>
      <c r="BM10" s="72"/>
      <c r="BN10" s="72"/>
      <c r="BO10" s="72"/>
      <c r="BP10" s="72"/>
      <c r="BQ10" s="72"/>
      <c r="BR10" s="72"/>
      <c r="BS10" s="72"/>
      <c r="BT10" s="72"/>
    </row>
    <row r="11" spans="1:73" s="22" customFormat="1" ht="12.75" customHeight="1">
      <c r="C11" s="89" t="s">
        <v>13</v>
      </c>
      <c r="D11" s="89"/>
      <c r="E11" s="89"/>
      <c r="F11" s="89"/>
      <c r="G11" s="89"/>
      <c r="H11" s="89"/>
      <c r="I11" s="89"/>
      <c r="J11" s="89"/>
      <c r="K11" s="89"/>
      <c r="L11" s="89"/>
      <c r="M11" s="89" t="s">
        <v>14</v>
      </c>
      <c r="N11" s="89"/>
      <c r="O11" s="89">
        <v>12.21</v>
      </c>
      <c r="P11" s="89"/>
      <c r="Q11" s="89"/>
      <c r="R11" s="89"/>
      <c r="S11" s="89"/>
      <c r="T11" s="89" t="s">
        <v>11</v>
      </c>
      <c r="U11" s="89"/>
      <c r="V11" s="88" t="s">
        <v>1</v>
      </c>
      <c r="W11" s="88"/>
      <c r="AA11" s="89" t="s">
        <v>11</v>
      </c>
      <c r="AB11" s="89"/>
      <c r="AC11" s="88" t="s">
        <v>2</v>
      </c>
      <c r="AD11" s="88"/>
      <c r="AH11" s="89" t="s">
        <v>14</v>
      </c>
      <c r="AI11" s="89"/>
      <c r="AJ11" s="101" t="str">
        <f>IF(OR(K5="",K6=""),"",IF(J12&lt;=3000,ROUND(O11*POWER(3000,W10)*POWER(K6,AD10)/100,5),ROUND(O11*POWER(J12,W10)*POWER(K6,AD10)/100,5)))</f>
        <v/>
      </c>
      <c r="AK11" s="101"/>
      <c r="AL11" s="101"/>
      <c r="AM11" s="101"/>
      <c r="AN11" s="101"/>
      <c r="AO11" s="101"/>
      <c r="AQ11" s="73" t="str">
        <f>IF(AJ11="","",ROUND(AJ11*10000,0)/10000)</f>
        <v/>
      </c>
      <c r="AR11" s="73"/>
      <c r="AS11" s="73"/>
      <c r="AT11" s="73"/>
      <c r="AU11" s="73"/>
      <c r="AV11" s="73"/>
      <c r="AW11" s="73"/>
      <c r="AX11" s="73"/>
      <c r="AY11" s="73"/>
      <c r="AZ11" s="73"/>
      <c r="BA11" s="73" t="str">
        <f>IF(J12="","",IF(J12&lt;=3000,AY16,ROUND(BM19*10000,0)/10000))</f>
        <v/>
      </c>
      <c r="BB11" s="73"/>
      <c r="BC11" s="73"/>
      <c r="BD11" s="73"/>
      <c r="BE11" s="73"/>
      <c r="BF11" s="73"/>
      <c r="BG11" s="73"/>
      <c r="BH11" s="73"/>
      <c r="BI11" s="73"/>
      <c r="BJ11" s="73"/>
      <c r="BK11" s="73" t="str">
        <f>IF(K5="","",IF(J12&lt;=3000,BL16,ROUND(BM21*10000,0)/10000))</f>
        <v/>
      </c>
      <c r="BL11" s="73"/>
      <c r="BM11" s="73"/>
      <c r="BN11" s="73"/>
      <c r="BO11" s="73"/>
      <c r="BP11" s="73"/>
      <c r="BQ11" s="73"/>
      <c r="BR11" s="73"/>
      <c r="BS11" s="73"/>
      <c r="BT11" s="73"/>
    </row>
    <row r="12" spans="1:73" s="22" customFormat="1" ht="12.75" customHeight="1">
      <c r="D12" s="89" t="s">
        <v>12</v>
      </c>
      <c r="E12" s="89"/>
      <c r="F12" s="88" t="s">
        <v>1</v>
      </c>
      <c r="G12" s="88"/>
      <c r="H12" s="89" t="s">
        <v>14</v>
      </c>
      <c r="I12" s="89"/>
      <c r="J12" s="104" t="str">
        <f>IF(K5="","",ROUNDDOWN(K5/1000,0))</f>
        <v/>
      </c>
      <c r="K12" s="104"/>
      <c r="L12" s="104"/>
      <c r="M12" s="104"/>
      <c r="N12" s="104"/>
      <c r="O12" s="104"/>
      <c r="P12" s="104"/>
      <c r="Q12" s="89" t="s">
        <v>15</v>
      </c>
      <c r="R12" s="89"/>
      <c r="S12" s="89"/>
      <c r="T12" s="89"/>
      <c r="U12" s="89"/>
      <c r="AQ12" s="74" t="str">
        <f>IF(AJ11="","",$J$12*1000*AQ11)</f>
        <v/>
      </c>
      <c r="AR12" s="74"/>
      <c r="AS12" s="74"/>
      <c r="AT12" s="74"/>
      <c r="AU12" s="74"/>
      <c r="AV12" s="74"/>
      <c r="AW12" s="74"/>
      <c r="AX12" s="74"/>
      <c r="AY12" s="74"/>
      <c r="AZ12" s="74"/>
      <c r="BA12" s="74" t="str">
        <f>IF(J12="","",$J$12*1000*BA11)</f>
        <v/>
      </c>
      <c r="BB12" s="74"/>
      <c r="BC12" s="74"/>
      <c r="BD12" s="74"/>
      <c r="BE12" s="74"/>
      <c r="BF12" s="74"/>
      <c r="BG12" s="74"/>
      <c r="BH12" s="74"/>
      <c r="BI12" s="74"/>
      <c r="BJ12" s="74"/>
      <c r="BK12" s="74" t="str">
        <f>IF(J12="","",$J$12*1000*BK11)</f>
        <v/>
      </c>
      <c r="BL12" s="74"/>
      <c r="BM12" s="74"/>
      <c r="BN12" s="74"/>
      <c r="BO12" s="74"/>
      <c r="BP12" s="74"/>
      <c r="BQ12" s="74"/>
      <c r="BR12" s="74"/>
      <c r="BS12" s="74"/>
      <c r="BT12" s="74"/>
    </row>
    <row r="13" spans="1:73" s="21" customFormat="1" ht="12.75" customHeight="1">
      <c r="C13" s="20"/>
      <c r="D13" s="20"/>
      <c r="E13" s="20" t="s">
        <v>8</v>
      </c>
      <c r="F13" s="103" t="s">
        <v>1</v>
      </c>
      <c r="G13" s="103"/>
      <c r="H13" s="69" t="s">
        <v>14</v>
      </c>
      <c r="I13" s="69"/>
      <c r="J13" s="69" t="s">
        <v>7</v>
      </c>
      <c r="K13" s="69"/>
      <c r="L13" s="69"/>
      <c r="M13" s="69"/>
      <c r="N13" s="69"/>
      <c r="O13" s="69"/>
      <c r="P13" s="69"/>
      <c r="Q13" s="13" t="s">
        <v>33</v>
      </c>
      <c r="R13" s="13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Q13" s="63" t="s">
        <v>70</v>
      </c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60" t="str">
        <f>IF(AQ11&lt;BK11,BK11,IF(BA11&lt;AQ11,BA11,AQ11))</f>
        <v/>
      </c>
      <c r="BG13" s="61"/>
      <c r="BH13" s="61"/>
      <c r="BI13" s="61"/>
      <c r="BJ13" s="62"/>
      <c r="BK13" s="75" t="str">
        <f>IF(AQ12&gt;BA12,BA12,IF(AQ12&lt;BK12,BK12,AQ12))</f>
        <v/>
      </c>
      <c r="BL13" s="75"/>
      <c r="BM13" s="75"/>
      <c r="BN13" s="75"/>
      <c r="BO13" s="75"/>
      <c r="BP13" s="75"/>
      <c r="BQ13" s="75"/>
      <c r="BR13" s="75"/>
      <c r="BS13" s="75"/>
      <c r="BT13" s="75"/>
    </row>
    <row r="14" spans="1:73" ht="12.75" customHeight="1">
      <c r="AP14" s="29"/>
      <c r="AQ14" s="105" t="s">
        <v>47</v>
      </c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21"/>
      <c r="BH14" s="21"/>
      <c r="BI14" s="21"/>
      <c r="BJ14" s="29"/>
      <c r="BK14" s="29"/>
    </row>
    <row r="15" spans="1:73" ht="12.75" customHeight="1">
      <c r="AP15" s="29"/>
      <c r="AQ15" s="29"/>
      <c r="AR15" s="107" t="s">
        <v>52</v>
      </c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29"/>
      <c r="BH15" s="29"/>
      <c r="BI15" s="29"/>
      <c r="BJ15" s="29"/>
      <c r="BK15" s="29"/>
      <c r="BS15" s="2"/>
      <c r="BT15" s="2"/>
    </row>
    <row r="16" spans="1:73" s="2" customFormat="1" ht="12.75" customHeight="1">
      <c r="AR16" s="68" t="s">
        <v>21</v>
      </c>
      <c r="AS16" s="68"/>
      <c r="AT16" s="68"/>
      <c r="AU16" s="68"/>
      <c r="AV16" s="68"/>
      <c r="AW16" s="68"/>
      <c r="AX16" s="68"/>
      <c r="AY16" s="66">
        <v>4.9599999999999998E-2</v>
      </c>
      <c r="AZ16" s="66"/>
      <c r="BA16" s="66"/>
      <c r="BB16" s="66"/>
      <c r="BC16" s="66"/>
      <c r="BD16" s="66"/>
      <c r="BE16" s="68" t="s">
        <v>22</v>
      </c>
      <c r="BF16" s="68"/>
      <c r="BG16" s="68"/>
      <c r="BH16" s="68"/>
      <c r="BI16" s="68"/>
      <c r="BJ16" s="68"/>
      <c r="BK16" s="68"/>
      <c r="BL16" s="66">
        <v>1.7299999999999999E-2</v>
      </c>
      <c r="BM16" s="66"/>
      <c r="BN16" s="66"/>
      <c r="BO16" s="66"/>
      <c r="BP16" s="66"/>
      <c r="BQ16" s="66"/>
      <c r="BS16"/>
      <c r="BT16"/>
    </row>
    <row r="17" spans="1:72" ht="12.75" customHeight="1">
      <c r="AQ17" s="2"/>
      <c r="BS17" s="2"/>
      <c r="BT17" s="2"/>
    </row>
    <row r="18" spans="1:72" s="2" customFormat="1" ht="12.75" customHeight="1">
      <c r="D18" s="76" t="s">
        <v>17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Q18"/>
      <c r="AR18" s="106" t="s">
        <v>53</v>
      </c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67">
        <v>-4.3299999999999998E-2</v>
      </c>
      <c r="BH18" s="67"/>
      <c r="BI18" s="67"/>
      <c r="BJ18" s="67"/>
      <c r="BK18" s="67"/>
      <c r="BL18" s="67"/>
      <c r="BS18"/>
      <c r="BT18"/>
    </row>
    <row r="19" spans="1:72" s="2" customFormat="1" ht="12.75" customHeight="1">
      <c r="AQ19"/>
      <c r="AR19" s="68" t="s">
        <v>21</v>
      </c>
      <c r="AS19" s="68"/>
      <c r="AT19" s="68"/>
      <c r="AU19" s="68"/>
      <c r="AV19" s="68"/>
      <c r="AW19" s="68"/>
      <c r="AX19" s="68"/>
      <c r="AY19" s="71">
        <v>7.02</v>
      </c>
      <c r="AZ19" s="71"/>
      <c r="BA19" s="71"/>
      <c r="BB19" s="71"/>
      <c r="BC19" s="71"/>
      <c r="BD19" s="69" t="s">
        <v>11</v>
      </c>
      <c r="BE19" s="69"/>
      <c r="BF19" s="103" t="s">
        <v>1</v>
      </c>
      <c r="BG19" s="103"/>
      <c r="BH19" s="1"/>
      <c r="BI19" s="1"/>
      <c r="BJ19" s="1"/>
      <c r="BK19" s="69" t="s">
        <v>14</v>
      </c>
      <c r="BL19" s="69"/>
      <c r="BM19" s="66" t="str">
        <f>IF(K5="","",ROUND(AY19*POWER($J$12,BG18)/100,5))</f>
        <v/>
      </c>
      <c r="BN19" s="66"/>
      <c r="BO19" s="66"/>
      <c r="BP19" s="66"/>
      <c r="BQ19" s="66"/>
      <c r="BR19" s="66"/>
      <c r="BS19"/>
      <c r="BT19"/>
    </row>
    <row r="20" spans="1:72" s="2" customFormat="1" ht="12.75" customHeight="1">
      <c r="AQ20"/>
      <c r="BG20" s="108">
        <v>-4.3299999999999998E-2</v>
      </c>
      <c r="BH20" s="108"/>
      <c r="BI20" s="108"/>
      <c r="BJ20" s="108"/>
      <c r="BK20" s="108"/>
      <c r="BL20" s="108"/>
      <c r="BS20"/>
      <c r="BT20"/>
    </row>
    <row r="21" spans="1:72" s="2" customFormat="1" ht="12.75" customHeight="1">
      <c r="AQ21"/>
      <c r="AR21" s="68" t="s">
        <v>22</v>
      </c>
      <c r="AS21" s="68"/>
      <c r="AT21" s="68"/>
      <c r="AU21" s="68"/>
      <c r="AV21" s="68"/>
      <c r="AW21" s="68"/>
      <c r="AX21" s="68"/>
      <c r="AY21" s="71">
        <v>2.44</v>
      </c>
      <c r="AZ21" s="71"/>
      <c r="BA21" s="71"/>
      <c r="BB21" s="71"/>
      <c r="BC21" s="71"/>
      <c r="BD21" s="69" t="s">
        <v>11</v>
      </c>
      <c r="BE21" s="69"/>
      <c r="BF21" s="103" t="s">
        <v>1</v>
      </c>
      <c r="BG21" s="103"/>
      <c r="BH21" s="1"/>
      <c r="BI21" s="1"/>
      <c r="BJ21" s="1"/>
      <c r="BK21" s="69" t="s">
        <v>14</v>
      </c>
      <c r="BL21" s="69"/>
      <c r="BM21" s="66" t="str">
        <f>IF(K5="","",ROUND(AY21*POWER($J$12,BG20)/100,5))</f>
        <v/>
      </c>
      <c r="BN21" s="66"/>
      <c r="BO21" s="66"/>
      <c r="BP21" s="66"/>
      <c r="BQ21" s="66"/>
      <c r="BR21" s="66"/>
      <c r="BS21"/>
      <c r="BT21"/>
    </row>
    <row r="22" spans="1:72" s="2" customFormat="1" ht="12.75" customHeight="1">
      <c r="AQ22"/>
      <c r="AR22" s="26"/>
      <c r="AS22" s="26"/>
      <c r="AT22" s="26"/>
      <c r="AU22" s="26"/>
      <c r="AV22" s="26"/>
      <c r="AW22" s="26"/>
      <c r="AX22" s="26"/>
      <c r="AY22" s="27"/>
      <c r="AZ22" s="27"/>
      <c r="BA22" s="27"/>
      <c r="BB22" s="27"/>
      <c r="BC22" s="27"/>
      <c r="BD22" s="23"/>
      <c r="BE22" s="23"/>
      <c r="BF22" s="24"/>
      <c r="BG22" s="24"/>
      <c r="BH22" s="1"/>
      <c r="BI22" s="1"/>
      <c r="BJ22" s="1"/>
      <c r="BK22" s="23"/>
      <c r="BL22" s="23"/>
      <c r="BM22" s="25"/>
      <c r="BN22" s="25"/>
      <c r="BO22" s="25"/>
      <c r="BP22" s="25"/>
      <c r="BQ22" s="25"/>
      <c r="BR22" s="25"/>
      <c r="BS22"/>
      <c r="BT22"/>
    </row>
    <row r="23" spans="1:72" s="21" customFormat="1" ht="12.75" customHeight="1">
      <c r="A23" s="99" t="s">
        <v>62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</row>
    <row r="24" spans="1:72" s="2" customFormat="1" ht="12.75" customHeight="1">
      <c r="W24" s="102">
        <v>-0.51219999999999999</v>
      </c>
      <c r="X24" s="102"/>
      <c r="Y24" s="102"/>
      <c r="Z24" s="102"/>
      <c r="AA24" s="102"/>
      <c r="AB24" s="102"/>
      <c r="AD24" s="102">
        <v>0.66479999999999995</v>
      </c>
      <c r="AE24" s="102"/>
      <c r="AF24" s="102"/>
      <c r="AG24" s="102"/>
      <c r="AH24" s="102"/>
      <c r="AI24" s="102"/>
      <c r="AQ24" s="72" t="s">
        <v>24</v>
      </c>
      <c r="AR24" s="72"/>
      <c r="AS24" s="72"/>
      <c r="AT24" s="72"/>
      <c r="AU24" s="72"/>
      <c r="AV24" s="72"/>
      <c r="AW24" s="72"/>
      <c r="AX24" s="72"/>
      <c r="AY24" s="72"/>
      <c r="AZ24" s="72"/>
      <c r="BA24" s="72" t="s">
        <v>18</v>
      </c>
      <c r="BB24" s="72"/>
      <c r="BC24" s="72"/>
      <c r="BD24" s="72"/>
      <c r="BE24" s="72"/>
      <c r="BF24" s="72"/>
      <c r="BG24" s="72"/>
      <c r="BH24" s="72"/>
      <c r="BI24" s="72"/>
      <c r="BJ24" s="72"/>
      <c r="BK24" s="72" t="s">
        <v>19</v>
      </c>
      <c r="BL24" s="72"/>
      <c r="BM24" s="72"/>
      <c r="BN24" s="72"/>
      <c r="BO24" s="72"/>
      <c r="BP24" s="72"/>
      <c r="BQ24" s="72"/>
      <c r="BR24" s="72"/>
      <c r="BS24" s="72"/>
      <c r="BT24" s="72"/>
    </row>
    <row r="25" spans="1:72" s="22" customFormat="1" ht="12.75" customHeight="1">
      <c r="C25" s="89" t="s">
        <v>24</v>
      </c>
      <c r="D25" s="89"/>
      <c r="E25" s="89"/>
      <c r="F25" s="89"/>
      <c r="G25" s="89"/>
      <c r="H25" s="89"/>
      <c r="I25" s="89"/>
      <c r="J25" s="89"/>
      <c r="K25" s="89"/>
      <c r="L25" s="89"/>
      <c r="M25" s="89" t="s">
        <v>14</v>
      </c>
      <c r="N25" s="89"/>
      <c r="O25" s="89">
        <v>825.85</v>
      </c>
      <c r="P25" s="89"/>
      <c r="Q25" s="89"/>
      <c r="R25" s="89"/>
      <c r="S25" s="89"/>
      <c r="T25" s="89" t="s">
        <v>11</v>
      </c>
      <c r="U25" s="89"/>
      <c r="V25" s="88" t="s">
        <v>3</v>
      </c>
      <c r="W25" s="88"/>
      <c r="X25" s="88"/>
      <c r="AA25" s="89" t="s">
        <v>11</v>
      </c>
      <c r="AB25" s="89"/>
      <c r="AC25" s="88" t="s">
        <v>2</v>
      </c>
      <c r="AD25" s="88"/>
      <c r="AH25" s="89" t="s">
        <v>14</v>
      </c>
      <c r="AI25" s="89"/>
      <c r="AJ25" s="101" t="str">
        <f>IF(X18="","",IF(AF26&lt;=3000,ROUND(O25*POWER(3000,W24)*POWER($K$6,AD24)/100,5),ROUND(O25*POWER(AF26,W24)*POWER($K$6,AD24)/100,5)))</f>
        <v/>
      </c>
      <c r="AK25" s="101"/>
      <c r="AL25" s="101"/>
      <c r="AM25" s="101"/>
      <c r="AN25" s="101"/>
      <c r="AO25" s="101"/>
      <c r="AQ25" s="73" t="str">
        <f>IF(AJ25="","",ROUND(AJ25*10000,0)/10000)</f>
        <v/>
      </c>
      <c r="AR25" s="73"/>
      <c r="AS25" s="73"/>
      <c r="AT25" s="73"/>
      <c r="AU25" s="73"/>
      <c r="AV25" s="73"/>
      <c r="AW25" s="73"/>
      <c r="AX25" s="73"/>
      <c r="AY25" s="73"/>
      <c r="AZ25" s="73"/>
      <c r="BA25" s="73" t="str">
        <f>IF(X18="","",IF(AF26&lt;=3000,AY30,ROUND(BM33*10000,0)/10000))</f>
        <v/>
      </c>
      <c r="BB25" s="73"/>
      <c r="BC25" s="73"/>
      <c r="BD25" s="73"/>
      <c r="BE25" s="73"/>
      <c r="BF25" s="73"/>
      <c r="BG25" s="73"/>
      <c r="BH25" s="73"/>
      <c r="BI25" s="73"/>
      <c r="BJ25" s="73"/>
      <c r="BK25" s="73" t="str">
        <f>IF(X18="","",IF(AF26&lt;=3000,BL30,ROUND(BM35*10000,0)/10000))</f>
        <v/>
      </c>
      <c r="BL25" s="73"/>
      <c r="BM25" s="73"/>
      <c r="BN25" s="73"/>
      <c r="BO25" s="73"/>
      <c r="BP25" s="73"/>
      <c r="BQ25" s="73"/>
      <c r="BR25" s="73"/>
      <c r="BS25" s="73"/>
      <c r="BT25" s="73"/>
    </row>
    <row r="26" spans="1:72" s="22" customFormat="1" ht="12.75" customHeight="1">
      <c r="D26" s="89" t="s">
        <v>12</v>
      </c>
      <c r="E26" s="89"/>
      <c r="F26" s="88" t="s">
        <v>3</v>
      </c>
      <c r="G26" s="88"/>
      <c r="H26" s="88"/>
      <c r="I26" s="89" t="s">
        <v>14</v>
      </c>
      <c r="J26" s="89"/>
      <c r="K26" s="104" t="str">
        <f>IF(X18="","",K5)</f>
        <v/>
      </c>
      <c r="L26" s="104"/>
      <c r="M26" s="104"/>
      <c r="N26" s="104"/>
      <c r="O26" s="104"/>
      <c r="P26" s="104"/>
      <c r="Q26" s="104"/>
      <c r="R26" s="104"/>
      <c r="S26" s="104"/>
      <c r="T26" s="89" t="s">
        <v>25</v>
      </c>
      <c r="U26" s="89"/>
      <c r="V26" s="104" t="str">
        <f>IF(X18="","",X18)</f>
        <v/>
      </c>
      <c r="W26" s="104"/>
      <c r="X26" s="104"/>
      <c r="Y26" s="104"/>
      <c r="Z26" s="104"/>
      <c r="AA26" s="104"/>
      <c r="AB26" s="104"/>
      <c r="AC26" s="104"/>
      <c r="AD26" s="89" t="s">
        <v>14</v>
      </c>
      <c r="AE26" s="89"/>
      <c r="AF26" s="104" t="str">
        <f>IF(X18="","",ROUNDDOWN(SUM(K26,V26)/1000,0))</f>
        <v/>
      </c>
      <c r="AG26" s="104"/>
      <c r="AH26" s="104"/>
      <c r="AI26" s="104"/>
      <c r="AJ26" s="104"/>
      <c r="AK26" s="104"/>
      <c r="AL26" s="89" t="s">
        <v>15</v>
      </c>
      <c r="AM26" s="89"/>
      <c r="AN26" s="89"/>
      <c r="AO26" s="89"/>
      <c r="AP26" s="89"/>
      <c r="AQ26" s="74" t="str">
        <f>IF(X18="","",$AF$26*1000*INT(ROUND(AQ25*10000,0))/10000)</f>
        <v/>
      </c>
      <c r="AR26" s="74"/>
      <c r="AS26" s="74"/>
      <c r="AT26" s="74"/>
      <c r="AU26" s="74"/>
      <c r="AV26" s="74"/>
      <c r="AW26" s="74"/>
      <c r="AX26" s="74"/>
      <c r="AY26" s="74"/>
      <c r="AZ26" s="74"/>
      <c r="BA26" s="74" t="str">
        <f>IF(X18="","",$AF$26*1000*BA25)</f>
        <v/>
      </c>
      <c r="BB26" s="74"/>
      <c r="BC26" s="74"/>
      <c r="BD26" s="74"/>
      <c r="BE26" s="74"/>
      <c r="BF26" s="74"/>
      <c r="BG26" s="74"/>
      <c r="BH26" s="74"/>
      <c r="BI26" s="74"/>
      <c r="BJ26" s="74"/>
      <c r="BK26" s="74" t="str">
        <f>IF(X18="","",$AF$26*1000*BK25)</f>
        <v/>
      </c>
      <c r="BL26" s="74"/>
      <c r="BM26" s="74"/>
      <c r="BN26" s="74"/>
      <c r="BO26" s="74"/>
      <c r="BP26" s="74"/>
      <c r="BQ26" s="74"/>
      <c r="BR26" s="74"/>
      <c r="BS26" s="74"/>
      <c r="BT26" s="74"/>
    </row>
    <row r="27" spans="1:72" ht="12.75" customHeight="1">
      <c r="E27" t="s">
        <v>8</v>
      </c>
      <c r="F27" s="103" t="s">
        <v>3</v>
      </c>
      <c r="G27" s="103"/>
      <c r="H27" s="103"/>
      <c r="I27" s="69" t="s">
        <v>14</v>
      </c>
      <c r="J27" s="69"/>
      <c r="K27" s="69" t="s">
        <v>27</v>
      </c>
      <c r="L27" s="69"/>
      <c r="M27" s="69"/>
      <c r="N27" s="69"/>
      <c r="O27" s="69"/>
      <c r="P27" s="69"/>
      <c r="Q27" s="69"/>
      <c r="R27" s="69" t="s">
        <v>14</v>
      </c>
      <c r="S27" s="69"/>
      <c r="T27" s="69" t="s">
        <v>7</v>
      </c>
      <c r="U27" s="69"/>
      <c r="V27" s="69"/>
      <c r="W27" s="69"/>
      <c r="X27" s="69"/>
      <c r="Y27" s="69"/>
      <c r="Z27" s="69"/>
      <c r="AA27" s="69"/>
      <c r="AB27" s="69" t="s">
        <v>25</v>
      </c>
      <c r="AC27" s="69"/>
      <c r="AD27" s="69" t="s">
        <v>0</v>
      </c>
      <c r="AE27" s="69"/>
      <c r="AF27" s="69"/>
      <c r="AG27" s="69"/>
      <c r="AH27" s="69"/>
      <c r="AI27" s="69"/>
      <c r="AJ27" s="69"/>
      <c r="AK27" s="69"/>
      <c r="AL27" t="s">
        <v>33</v>
      </c>
      <c r="AQ27" s="63" t="s">
        <v>71</v>
      </c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5"/>
      <c r="BF27" s="60" t="str">
        <f>IF(AQ25&lt;BK25,BK25,IF(BA25&lt;AQ25,BA25,AQ25))</f>
        <v/>
      </c>
      <c r="BG27" s="61"/>
      <c r="BH27" s="61"/>
      <c r="BI27" s="61"/>
      <c r="BJ27" s="62"/>
      <c r="BK27" s="75" t="str">
        <f>IF(AQ26&gt;BA26,BA26,IF(AQ26&lt;BK26,BK26,AQ26))</f>
        <v/>
      </c>
      <c r="BL27" s="75"/>
      <c r="BM27" s="75"/>
      <c r="BN27" s="75"/>
      <c r="BO27" s="75"/>
      <c r="BP27" s="75"/>
      <c r="BQ27" s="75"/>
      <c r="BR27" s="75"/>
      <c r="BS27" s="75"/>
      <c r="BT27" s="75"/>
    </row>
    <row r="28" spans="1:72" ht="12.75" customHeight="1">
      <c r="AQ28" s="105" t="s">
        <v>73</v>
      </c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21"/>
      <c r="BH28" s="21"/>
      <c r="BI28" s="21"/>
      <c r="BJ28" s="29"/>
      <c r="BK28" s="29"/>
    </row>
    <row r="29" spans="1:72" ht="12.75" customHeight="1">
      <c r="AQ29" s="29"/>
      <c r="AR29" s="107" t="s">
        <v>50</v>
      </c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29"/>
      <c r="BH29" s="29"/>
      <c r="BI29" s="29"/>
      <c r="BJ29" s="29"/>
      <c r="BK29" s="29"/>
      <c r="BS29" s="2"/>
      <c r="BT29" s="2"/>
    </row>
    <row r="30" spans="1:72" s="2" customFormat="1" ht="12.75" customHeight="1">
      <c r="AR30" s="68" t="s">
        <v>21</v>
      </c>
      <c r="AS30" s="68"/>
      <c r="AT30" s="68"/>
      <c r="AU30" s="68"/>
      <c r="AV30" s="68"/>
      <c r="AW30" s="68"/>
      <c r="AX30" s="68"/>
      <c r="AY30" s="66">
        <v>0.42070000000000002</v>
      </c>
      <c r="AZ30" s="66"/>
      <c r="BA30" s="66"/>
      <c r="BB30" s="66"/>
      <c r="BC30" s="66"/>
      <c r="BD30" s="66"/>
      <c r="BE30" s="68" t="s">
        <v>22</v>
      </c>
      <c r="BF30" s="68"/>
      <c r="BG30" s="68"/>
      <c r="BH30" s="68"/>
      <c r="BI30" s="68"/>
      <c r="BJ30" s="68"/>
      <c r="BK30" s="68"/>
      <c r="BL30" s="66">
        <v>0.1525</v>
      </c>
      <c r="BM30" s="66"/>
      <c r="BN30" s="66"/>
      <c r="BO30" s="66"/>
      <c r="BP30" s="66"/>
      <c r="BQ30" s="66"/>
      <c r="BS30"/>
      <c r="BT30"/>
    </row>
    <row r="31" spans="1:72" ht="12.75" customHeight="1">
      <c r="AQ31" s="2"/>
      <c r="BS31" s="2"/>
      <c r="BT31" s="2"/>
    </row>
    <row r="32" spans="1:72" s="2" customFormat="1" ht="12.75" customHeight="1">
      <c r="D32" s="76" t="s">
        <v>26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Q32"/>
      <c r="AR32" s="106" t="s">
        <v>51</v>
      </c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67">
        <v>-0.3009</v>
      </c>
      <c r="BH32" s="67"/>
      <c r="BI32" s="67"/>
      <c r="BJ32" s="67"/>
      <c r="BK32" s="67"/>
      <c r="BL32" s="67"/>
      <c r="BS32"/>
      <c r="BT32"/>
    </row>
    <row r="33" spans="1:72" s="2" customFormat="1" ht="12.75" customHeight="1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9"/>
      <c r="AK33" s="19"/>
      <c r="AQ33"/>
      <c r="AR33" s="68" t="s">
        <v>21</v>
      </c>
      <c r="AS33" s="68"/>
      <c r="AT33" s="68"/>
      <c r="AU33" s="68"/>
      <c r="AV33" s="68"/>
      <c r="AW33" s="68"/>
      <c r="AX33" s="68"/>
      <c r="AY33" s="71">
        <v>467.95</v>
      </c>
      <c r="AZ33" s="71"/>
      <c r="BA33" s="71"/>
      <c r="BB33" s="71"/>
      <c r="BC33" s="71"/>
      <c r="BD33" s="69" t="s">
        <v>11</v>
      </c>
      <c r="BE33" s="69"/>
      <c r="BF33" s="70" t="s">
        <v>3</v>
      </c>
      <c r="BG33" s="70"/>
      <c r="BH33" s="70"/>
      <c r="BI33" s="1"/>
      <c r="BJ33" s="1"/>
      <c r="BK33" s="69" t="s">
        <v>14</v>
      </c>
      <c r="BL33" s="69"/>
      <c r="BM33" s="66" t="str">
        <f>IF(X18="","",ROUND(AY33*POWER(AF26,BG32)/100,5))</f>
        <v/>
      </c>
      <c r="BN33" s="66"/>
      <c r="BO33" s="66"/>
      <c r="BP33" s="66"/>
      <c r="BQ33" s="66"/>
      <c r="BR33" s="66"/>
      <c r="BS33"/>
      <c r="BT33"/>
    </row>
    <row r="34" spans="1:72" s="2" customFormat="1" ht="12.75" customHeight="1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9"/>
      <c r="AK34" s="19"/>
      <c r="AQ34"/>
      <c r="BG34" s="67">
        <v>-0.3009</v>
      </c>
      <c r="BH34" s="67"/>
      <c r="BI34" s="67"/>
      <c r="BJ34" s="67"/>
      <c r="BK34" s="67"/>
      <c r="BL34" s="67"/>
      <c r="BS34"/>
      <c r="BT34"/>
    </row>
    <row r="35" spans="1:72" s="2" customFormat="1" ht="12.75" customHeight="1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9"/>
      <c r="AK35" s="19"/>
      <c r="AQ35"/>
      <c r="AR35" s="68" t="s">
        <v>22</v>
      </c>
      <c r="AS35" s="68"/>
      <c r="AT35" s="68"/>
      <c r="AU35" s="68"/>
      <c r="AV35" s="68"/>
      <c r="AW35" s="68"/>
      <c r="AX35" s="68"/>
      <c r="AY35" s="71">
        <v>169.65</v>
      </c>
      <c r="AZ35" s="71"/>
      <c r="BA35" s="71"/>
      <c r="BB35" s="71"/>
      <c r="BC35" s="71"/>
      <c r="BD35" s="69" t="s">
        <v>11</v>
      </c>
      <c r="BE35" s="69"/>
      <c r="BF35" s="70" t="s">
        <v>3</v>
      </c>
      <c r="BG35" s="70"/>
      <c r="BH35" s="70"/>
      <c r="BI35" s="1"/>
      <c r="BJ35" s="1"/>
      <c r="BK35" s="69" t="s">
        <v>14</v>
      </c>
      <c r="BL35" s="69"/>
      <c r="BM35" s="66" t="str">
        <f>IF(X18="","",ROUND(AY35*POWER(AF26,BG34)/100,5))</f>
        <v/>
      </c>
      <c r="BN35" s="66"/>
      <c r="BO35" s="66"/>
      <c r="BP35" s="66"/>
      <c r="BQ35" s="66"/>
      <c r="BR35" s="66"/>
      <c r="BS35"/>
      <c r="BT35"/>
    </row>
    <row r="36" spans="1:72" s="2" customFormat="1" ht="12.75" customHeight="1">
      <c r="AQ36"/>
      <c r="AR36" s="26"/>
      <c r="AS36" s="26"/>
      <c r="AT36" s="26"/>
      <c r="AU36" s="26"/>
      <c r="AV36" s="26"/>
      <c r="AW36" s="26"/>
      <c r="AX36" s="26"/>
      <c r="AY36" s="27"/>
      <c r="AZ36" s="27"/>
      <c r="BA36" s="27"/>
      <c r="BB36" s="27"/>
      <c r="BC36" s="27"/>
      <c r="BD36" s="23"/>
      <c r="BE36" s="23"/>
      <c r="BF36" s="28"/>
      <c r="BG36" s="28"/>
      <c r="BH36" s="28"/>
      <c r="BI36" s="1"/>
      <c r="BJ36" s="1"/>
      <c r="BK36" s="23"/>
      <c r="BL36" s="23"/>
      <c r="BM36" s="25"/>
      <c r="BN36" s="25"/>
      <c r="BO36" s="25"/>
      <c r="BP36" s="25"/>
      <c r="BQ36" s="25"/>
      <c r="BR36" s="25"/>
      <c r="BS36"/>
      <c r="BT36"/>
    </row>
    <row r="37" spans="1:72" s="21" customFormat="1" ht="12.75" customHeight="1">
      <c r="A37" s="99" t="s">
        <v>63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</row>
    <row r="38" spans="1:72" s="2" customFormat="1" ht="12.75" customHeight="1">
      <c r="AQ38" s="34"/>
      <c r="AR38" s="34"/>
      <c r="AS38" s="34"/>
      <c r="AT38" s="34"/>
      <c r="AU38" s="34"/>
      <c r="AV38" s="34"/>
      <c r="AW38" s="34"/>
      <c r="AX38" s="34"/>
      <c r="AY38" s="34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</row>
    <row r="39" spans="1:72" s="22" customFormat="1" ht="12.75" customHeight="1">
      <c r="C39" s="89" t="s">
        <v>29</v>
      </c>
      <c r="D39" s="89"/>
      <c r="E39" s="89"/>
      <c r="F39" s="89"/>
      <c r="G39" s="89"/>
      <c r="H39" s="89"/>
      <c r="I39" s="89"/>
      <c r="J39" s="89"/>
      <c r="K39" s="89"/>
      <c r="L39" s="89"/>
      <c r="M39" s="89" t="s">
        <v>14</v>
      </c>
      <c r="N39" s="89"/>
      <c r="O39" s="89">
        <v>27.283000000000001</v>
      </c>
      <c r="P39" s="89"/>
      <c r="Q39" s="89"/>
      <c r="R39" s="89"/>
      <c r="S39" s="89"/>
      <c r="T39" s="89" t="s">
        <v>32</v>
      </c>
      <c r="U39" s="89"/>
      <c r="V39" s="110">
        <v>3.0489999999999999</v>
      </c>
      <c r="W39" s="110"/>
      <c r="X39" s="110"/>
      <c r="Y39" s="110"/>
      <c r="Z39" s="110"/>
      <c r="AA39" s="89" t="s">
        <v>11</v>
      </c>
      <c r="AB39" s="89"/>
      <c r="AC39" s="88" t="s">
        <v>34</v>
      </c>
      <c r="AD39" s="88"/>
      <c r="AE39" s="88"/>
      <c r="AF39" s="88"/>
      <c r="AG39" s="88"/>
      <c r="AH39" s="89" t="s">
        <v>14</v>
      </c>
      <c r="AI39" s="89"/>
      <c r="AJ39" s="101" t="str">
        <f>IF(X32="","",ROUND((O39-V39*LOG10(AF40))/100,5))</f>
        <v/>
      </c>
      <c r="AK39" s="101"/>
      <c r="AL39" s="101"/>
      <c r="AM39" s="101"/>
      <c r="AN39" s="101"/>
      <c r="AO39" s="101"/>
      <c r="AQ39" s="63" t="s">
        <v>72</v>
      </c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5"/>
      <c r="BF39" s="60" t="str">
        <f>IF(X32="","",IF(AF40&lt;=3000,BJ42,IF(2000000&lt;AF40,BJ43,ROUND(AJ39*10000,0)/10000)))</f>
        <v/>
      </c>
      <c r="BG39" s="61"/>
      <c r="BH39" s="61"/>
      <c r="BI39" s="61"/>
      <c r="BJ39" s="62"/>
      <c r="BK39" s="75" t="str">
        <f>IF(X32="","",AF40*1000*BF39)</f>
        <v/>
      </c>
      <c r="BL39" s="75"/>
      <c r="BM39" s="75"/>
      <c r="BN39" s="75"/>
      <c r="BO39" s="75"/>
      <c r="BP39" s="75"/>
      <c r="BQ39" s="75"/>
      <c r="BR39" s="75"/>
      <c r="BS39" s="75"/>
      <c r="BT39" s="75"/>
    </row>
    <row r="40" spans="1:72" s="22" customFormat="1" ht="12.75" customHeight="1">
      <c r="D40" s="89" t="s">
        <v>12</v>
      </c>
      <c r="E40" s="89"/>
      <c r="F40" s="88" t="s">
        <v>5</v>
      </c>
      <c r="G40" s="88"/>
      <c r="H40" s="88"/>
      <c r="I40" s="89" t="s">
        <v>14</v>
      </c>
      <c r="J40" s="89"/>
      <c r="K40" s="104" t="str">
        <f>IF(X32="","",SUM(K5,X18))</f>
        <v/>
      </c>
      <c r="L40" s="104"/>
      <c r="M40" s="104"/>
      <c r="N40" s="104"/>
      <c r="O40" s="104"/>
      <c r="P40" s="104"/>
      <c r="Q40" s="104"/>
      <c r="R40" s="104"/>
      <c r="S40" s="104"/>
      <c r="T40" s="89" t="s">
        <v>25</v>
      </c>
      <c r="U40" s="89"/>
      <c r="V40" s="104" t="str">
        <f>IF(X32="","",X32)</f>
        <v/>
      </c>
      <c r="W40" s="104"/>
      <c r="X40" s="104"/>
      <c r="Y40" s="104"/>
      <c r="Z40" s="104"/>
      <c r="AA40" s="104"/>
      <c r="AB40" s="104"/>
      <c r="AC40" s="104"/>
      <c r="AD40" s="89" t="s">
        <v>14</v>
      </c>
      <c r="AE40" s="89"/>
      <c r="AF40" s="104" t="str">
        <f>IF(X32="","",ROUNDDOWN(SUM(K40,V40)/1000,0))</f>
        <v/>
      </c>
      <c r="AG40" s="104"/>
      <c r="AH40" s="104"/>
      <c r="AI40" s="104"/>
      <c r="AJ40" s="104"/>
      <c r="AK40" s="104"/>
      <c r="AL40" s="89" t="s">
        <v>15</v>
      </c>
      <c r="AM40" s="89"/>
      <c r="AN40" s="89"/>
      <c r="AO40" s="89"/>
      <c r="AP40" s="89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3"/>
    </row>
    <row r="41" spans="1:72" ht="12.75" customHeight="1">
      <c r="E41" t="s">
        <v>8</v>
      </c>
      <c r="F41" s="103" t="s">
        <v>5</v>
      </c>
      <c r="G41" s="103"/>
      <c r="H41" s="103"/>
      <c r="I41" s="69" t="s">
        <v>14</v>
      </c>
      <c r="J41" s="69"/>
      <c r="K41" s="69" t="s">
        <v>28</v>
      </c>
      <c r="L41" s="69"/>
      <c r="M41" s="69"/>
      <c r="N41" s="69"/>
      <c r="O41" s="69"/>
      <c r="P41" s="69"/>
      <c r="Q41" s="69"/>
      <c r="R41" s="69" t="s">
        <v>14</v>
      </c>
      <c r="S41" s="69"/>
      <c r="T41" s="69" t="s">
        <v>27</v>
      </c>
      <c r="U41" s="69"/>
      <c r="V41" s="69"/>
      <c r="W41" s="69"/>
      <c r="X41" s="69"/>
      <c r="Y41" s="69"/>
      <c r="Z41" s="69"/>
      <c r="AA41" s="69" t="s">
        <v>25</v>
      </c>
      <c r="AB41" s="69"/>
      <c r="AC41" s="69" t="s">
        <v>31</v>
      </c>
      <c r="AD41" s="69"/>
      <c r="AE41" s="69"/>
      <c r="AF41" s="69"/>
      <c r="AG41" s="69"/>
      <c r="AH41" s="69"/>
      <c r="AI41" s="69"/>
      <c r="AJ41" s="69"/>
      <c r="AK41" t="s">
        <v>33</v>
      </c>
      <c r="AQ41" s="106" t="s">
        <v>35</v>
      </c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</row>
    <row r="42" spans="1:72" ht="12.75" customHeight="1">
      <c r="AS42" s="163" t="s">
        <v>48</v>
      </c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66">
        <v>0.1668</v>
      </c>
      <c r="BK42" s="66"/>
      <c r="BL42" s="66"/>
      <c r="BM42" s="66"/>
      <c r="BN42" s="66"/>
      <c r="BO42" s="66"/>
      <c r="BP42" s="14"/>
    </row>
    <row r="43" spans="1:72" ht="12.75" customHeight="1">
      <c r="AS43" s="163" t="s">
        <v>49</v>
      </c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66">
        <v>8.0699999999999994E-2</v>
      </c>
      <c r="BK43" s="66"/>
      <c r="BL43" s="66"/>
      <c r="BM43" s="66"/>
      <c r="BN43" s="66"/>
      <c r="BO43" s="66"/>
      <c r="BP43" s="2"/>
      <c r="BQ43" s="2"/>
      <c r="BR43" s="2"/>
      <c r="BS43" s="2"/>
      <c r="BT43" s="2"/>
    </row>
    <row r="44" spans="1:72" s="2" customFormat="1" ht="12.75" customHeight="1">
      <c r="AQ44"/>
      <c r="AR44" s="11"/>
      <c r="BQ44" s="14"/>
      <c r="BR44" s="14"/>
      <c r="BS44"/>
      <c r="BT44"/>
    </row>
    <row r="45" spans="1:72" ht="12.75" customHeight="1">
      <c r="D45" s="76" t="s">
        <v>30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Q45" s="2"/>
      <c r="AR45" s="2"/>
      <c r="BQ45" s="2"/>
      <c r="BR45" s="2"/>
      <c r="BS45" s="2"/>
      <c r="BT45" s="2"/>
    </row>
    <row r="46" spans="1:72" s="2" customFormat="1" ht="12.75" customHeight="1">
      <c r="AQ46"/>
      <c r="AR46" s="11"/>
      <c r="AS46" s="11"/>
      <c r="AT46" s="11"/>
      <c r="AU46" s="11"/>
      <c r="AV46" s="11"/>
      <c r="AW46" s="11"/>
      <c r="AX46" s="11"/>
      <c r="AY46" s="12"/>
      <c r="AZ46" s="12"/>
      <c r="BA46" s="12"/>
      <c r="BB46" s="12"/>
      <c r="BC46" s="12"/>
      <c r="BD46" s="13"/>
      <c r="BE46" s="13"/>
      <c r="BF46" s="9"/>
      <c r="BG46" s="9"/>
      <c r="BH46" s="9"/>
      <c r="BI46" s="1"/>
      <c r="BJ46" s="1"/>
      <c r="BK46" s="13"/>
      <c r="BL46" s="13"/>
      <c r="BM46" s="14"/>
      <c r="BN46" s="14"/>
      <c r="BO46" s="14"/>
      <c r="BP46" s="14"/>
      <c r="BQ46" s="14"/>
      <c r="BR46" s="14"/>
      <c r="BS46"/>
      <c r="BT46"/>
    </row>
    <row r="47" spans="1:72" s="2" customFormat="1" ht="12.75" customHeight="1">
      <c r="AQ47"/>
      <c r="AR47" s="11"/>
      <c r="AS47" s="11"/>
      <c r="AT47" s="11"/>
      <c r="AU47" s="11"/>
      <c r="AV47" s="11"/>
      <c r="AW47" s="11"/>
      <c r="AX47" s="11"/>
      <c r="AY47" s="12"/>
      <c r="AZ47" s="12"/>
      <c r="BA47" s="12"/>
      <c r="BB47" s="12"/>
      <c r="BC47" s="12"/>
      <c r="BD47" s="13"/>
      <c r="BE47" s="13"/>
      <c r="BF47" s="9"/>
      <c r="BG47" s="9"/>
      <c r="BH47" s="9"/>
      <c r="BI47" s="1"/>
      <c r="BJ47" s="1"/>
      <c r="BK47" s="13"/>
      <c r="BL47" s="13"/>
      <c r="BM47" s="14"/>
      <c r="BN47" s="14"/>
      <c r="BO47" s="14"/>
      <c r="BP47" s="14"/>
      <c r="BQ47" s="14"/>
      <c r="BR47" s="14"/>
      <c r="BS47"/>
      <c r="BT47"/>
    </row>
    <row r="48" spans="1:72" s="2" customFormat="1" ht="12.75" customHeight="1">
      <c r="AQ48"/>
      <c r="AR48" s="11"/>
      <c r="AS48" s="11"/>
      <c r="AT48" s="11"/>
      <c r="AU48" s="11"/>
      <c r="AV48" s="11"/>
      <c r="AW48" s="11"/>
      <c r="AX48" s="11"/>
      <c r="AY48" s="12"/>
      <c r="AZ48" s="12"/>
      <c r="BA48" s="12"/>
      <c r="BB48" s="12"/>
      <c r="BC48" s="12"/>
      <c r="BD48" s="13"/>
      <c r="BE48" s="13"/>
      <c r="BF48" s="9"/>
      <c r="BG48" s="9"/>
      <c r="BH48" s="9"/>
      <c r="BI48" s="1"/>
      <c r="BJ48" s="1"/>
      <c r="BK48" s="13"/>
      <c r="BL48" s="13"/>
      <c r="BM48" s="14"/>
      <c r="BN48" s="14"/>
      <c r="BO48" s="14"/>
      <c r="BP48" s="14"/>
      <c r="BQ48" s="14"/>
      <c r="BR48" s="14"/>
      <c r="BS48"/>
      <c r="BT48"/>
    </row>
    <row r="49" spans="1:72" s="2" customFormat="1" ht="13.5" customHeight="1">
      <c r="AQ49"/>
      <c r="AR49" s="11"/>
      <c r="AS49" s="11"/>
      <c r="AT49" s="11"/>
      <c r="AU49" s="11"/>
      <c r="AV49" s="11"/>
      <c r="AW49" s="11"/>
      <c r="AX49" s="11"/>
      <c r="AY49" s="12"/>
      <c r="AZ49" s="12"/>
      <c r="BA49" s="12"/>
      <c r="BB49" s="12"/>
      <c r="BC49" s="12"/>
      <c r="BD49" s="13"/>
      <c r="BE49" s="13"/>
      <c r="BF49" s="9"/>
      <c r="BG49" s="9"/>
      <c r="BH49" s="9"/>
      <c r="BI49" s="1"/>
      <c r="BJ49" s="1"/>
      <c r="BK49" s="13"/>
      <c r="BL49" s="13"/>
      <c r="BM49" s="14"/>
      <c r="BN49" s="14"/>
      <c r="BO49" s="14"/>
      <c r="BP49" s="14"/>
      <c r="BQ49" s="14"/>
      <c r="BR49" s="14"/>
      <c r="BS49"/>
      <c r="BT49"/>
    </row>
    <row r="50" spans="1:72" s="2" customFormat="1" ht="13.5" customHeight="1">
      <c r="A50" s="100" t="s">
        <v>41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Q50"/>
      <c r="AR50" s="11"/>
      <c r="AS50" s="11"/>
      <c r="AT50" s="11"/>
      <c r="AU50" s="11"/>
      <c r="AV50" s="11"/>
      <c r="AW50" s="11"/>
      <c r="AX50" s="11"/>
      <c r="AY50" s="12"/>
      <c r="AZ50" s="12"/>
      <c r="BA50" s="12"/>
      <c r="BB50" s="12"/>
      <c r="BC50" s="12"/>
      <c r="BD50" s="13"/>
      <c r="BE50" s="13"/>
      <c r="BF50" s="9"/>
      <c r="BG50" s="9"/>
      <c r="BH50" s="9"/>
      <c r="BI50" s="1"/>
      <c r="BJ50" s="1"/>
      <c r="BK50" s="13"/>
      <c r="BL50" s="13"/>
      <c r="BM50" s="14"/>
      <c r="BN50" s="14"/>
      <c r="BO50" s="14"/>
      <c r="BP50" s="14"/>
      <c r="BQ50" s="14"/>
      <c r="BR50" s="14"/>
      <c r="BS50"/>
      <c r="BT50"/>
    </row>
    <row r="51" spans="1:72" ht="10.5" customHeight="1"/>
    <row r="52" spans="1:72" ht="15.75" customHeight="1">
      <c r="G52" s="76" t="s">
        <v>37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 t="s">
        <v>39</v>
      </c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8" t="s">
        <v>40</v>
      </c>
      <c r="AM52" s="76"/>
      <c r="AN52" s="76"/>
      <c r="AO52" s="76" t="s">
        <v>42</v>
      </c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</row>
    <row r="53" spans="1:72" ht="15.75" customHeight="1">
      <c r="G53" s="76" t="s">
        <v>0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81" t="str">
        <f>IF(X18="","",X18)</f>
        <v/>
      </c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3"/>
      <c r="AL53" s="79" t="str">
        <f>IF(X53&lt;=AO53,"＜=","&gt;")</f>
        <v>＜=</v>
      </c>
      <c r="AM53" s="79"/>
      <c r="AN53" s="79"/>
      <c r="AO53" s="81" t="str">
        <f>IF(X18="","",BK13)</f>
        <v/>
      </c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3"/>
    </row>
    <row r="54" spans="1:72" ht="15.75" customHeight="1">
      <c r="G54" s="76" t="s">
        <v>43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81" t="str">
        <f>IF(X32="","",X32)</f>
        <v/>
      </c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3"/>
      <c r="AL54" s="79" t="str">
        <f t="shared" ref="AL54:AL56" si="0">IF(X54&lt;=AO54,"＜=","&gt;")</f>
        <v>＜=</v>
      </c>
      <c r="AM54" s="79"/>
      <c r="AN54" s="79"/>
      <c r="AO54" s="81" t="str">
        <f>IF(X32="","",BK27)</f>
        <v/>
      </c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3"/>
    </row>
    <row r="55" spans="1:72" ht="15.75" customHeight="1">
      <c r="G55" s="76" t="s">
        <v>4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81" t="str">
        <f>IF(X45="","",X45)</f>
        <v/>
      </c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3"/>
      <c r="AL55" s="79" t="str">
        <f t="shared" si="0"/>
        <v>＜=</v>
      </c>
      <c r="AM55" s="79"/>
      <c r="AN55" s="79"/>
      <c r="AO55" s="81" t="str">
        <f>IF(X45="","",BK39)</f>
        <v/>
      </c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3"/>
    </row>
    <row r="56" spans="1:72" ht="15.75" customHeight="1">
      <c r="G56" s="77" t="s">
        <v>38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84">
        <f>SUM(X53:AK55)</f>
        <v>0</v>
      </c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6"/>
      <c r="AL56" s="80" t="str">
        <f t="shared" si="0"/>
        <v>＜=</v>
      </c>
      <c r="AM56" s="80"/>
      <c r="AN56" s="80"/>
      <c r="AO56" s="84">
        <f>SUM(AO53:BB55)</f>
        <v>0</v>
      </c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6"/>
      <c r="BC56" s="37"/>
    </row>
  </sheetData>
  <sheetProtection sheet="1" selectLockedCells="1"/>
  <mergeCells count="179">
    <mergeCell ref="G56:W56"/>
    <mergeCell ref="X56:AK56"/>
    <mergeCell ref="AL56:AN56"/>
    <mergeCell ref="AO56:BB56"/>
    <mergeCell ref="G54:W54"/>
    <mergeCell ref="X54:AK54"/>
    <mergeCell ref="AL54:AN54"/>
    <mergeCell ref="AO54:BB54"/>
    <mergeCell ref="G55:W55"/>
    <mergeCell ref="X55:AK55"/>
    <mergeCell ref="AL55:AN55"/>
    <mergeCell ref="AO55:BB55"/>
    <mergeCell ref="A50:AM50"/>
    <mergeCell ref="G52:W52"/>
    <mergeCell ref="X52:AK52"/>
    <mergeCell ref="AL52:AN52"/>
    <mergeCell ref="AO52:BB52"/>
    <mergeCell ref="G53:W53"/>
    <mergeCell ref="X53:AK53"/>
    <mergeCell ref="AL53:AN53"/>
    <mergeCell ref="AO53:BB53"/>
    <mergeCell ref="AQ41:BF41"/>
    <mergeCell ref="AS42:BI42"/>
    <mergeCell ref="BJ42:BO42"/>
    <mergeCell ref="D45:W45"/>
    <mergeCell ref="X45:AI45"/>
    <mergeCell ref="AS43:BI43"/>
    <mergeCell ref="BJ43:BO43"/>
    <mergeCell ref="AL40:AP40"/>
    <mergeCell ref="F41:H41"/>
    <mergeCell ref="I41:J41"/>
    <mergeCell ref="K41:Q41"/>
    <mergeCell ref="R41:S41"/>
    <mergeCell ref="T41:Z41"/>
    <mergeCell ref="AA41:AB41"/>
    <mergeCell ref="AC41:AJ41"/>
    <mergeCell ref="D40:E40"/>
    <mergeCell ref="F40:H40"/>
    <mergeCell ref="I40:J40"/>
    <mergeCell ref="K40:S40"/>
    <mergeCell ref="T40:U40"/>
    <mergeCell ref="V40:AC40"/>
    <mergeCell ref="AD40:AE40"/>
    <mergeCell ref="AF40:AK40"/>
    <mergeCell ref="A37:AM37"/>
    <mergeCell ref="C39:L39"/>
    <mergeCell ref="M39:N39"/>
    <mergeCell ref="O39:S39"/>
    <mergeCell ref="T39:U39"/>
    <mergeCell ref="V39:Z39"/>
    <mergeCell ref="AA39:AB39"/>
    <mergeCell ref="AC39:AG39"/>
    <mergeCell ref="AH39:AI39"/>
    <mergeCell ref="AJ39:AO39"/>
    <mergeCell ref="AQ39:BE39"/>
    <mergeCell ref="BF39:BJ39"/>
    <mergeCell ref="BK39:BT39"/>
    <mergeCell ref="BG34:BL34"/>
    <mergeCell ref="AR35:AX35"/>
    <mergeCell ref="AY35:BC35"/>
    <mergeCell ref="BD35:BE35"/>
    <mergeCell ref="BF35:BH35"/>
    <mergeCell ref="BK35:BL35"/>
    <mergeCell ref="BM35:BR35"/>
    <mergeCell ref="D32:W32"/>
    <mergeCell ref="X32:AI32"/>
    <mergeCell ref="AR32:BF32"/>
    <mergeCell ref="BG32:BL32"/>
    <mergeCell ref="AR33:AX33"/>
    <mergeCell ref="AY33:BC33"/>
    <mergeCell ref="BD33:BE33"/>
    <mergeCell ref="BF33:BH33"/>
    <mergeCell ref="BK33:BL33"/>
    <mergeCell ref="BK27:BT27"/>
    <mergeCell ref="AQ28:BF28"/>
    <mergeCell ref="AR29:BF29"/>
    <mergeCell ref="AR30:AX30"/>
    <mergeCell ref="AY30:BD30"/>
    <mergeCell ref="BE30:BK30"/>
    <mergeCell ref="BL30:BQ30"/>
    <mergeCell ref="BM33:BR33"/>
    <mergeCell ref="AQ27:BE27"/>
    <mergeCell ref="BF27:BJ27"/>
    <mergeCell ref="F27:H27"/>
    <mergeCell ref="I27:J27"/>
    <mergeCell ref="K27:Q27"/>
    <mergeCell ref="R27:S27"/>
    <mergeCell ref="T27:AA27"/>
    <mergeCell ref="AB27:AC27"/>
    <mergeCell ref="AD26:AE26"/>
    <mergeCell ref="AF26:AK26"/>
    <mergeCell ref="AL26:AP26"/>
    <mergeCell ref="AD27:AK27"/>
    <mergeCell ref="AQ26:AZ26"/>
    <mergeCell ref="BA26:BJ26"/>
    <mergeCell ref="BK26:BT26"/>
    <mergeCell ref="D26:E26"/>
    <mergeCell ref="F26:H26"/>
    <mergeCell ref="I26:J26"/>
    <mergeCell ref="K26:S26"/>
    <mergeCell ref="T26:U26"/>
    <mergeCell ref="V26:AC26"/>
    <mergeCell ref="AC25:AD25"/>
    <mergeCell ref="AH25:AI25"/>
    <mergeCell ref="AJ25:AO25"/>
    <mergeCell ref="AQ25:AZ25"/>
    <mergeCell ref="BA25:BJ25"/>
    <mergeCell ref="BK25:BT25"/>
    <mergeCell ref="C25:L25"/>
    <mergeCell ref="M25:N25"/>
    <mergeCell ref="O25:S25"/>
    <mergeCell ref="T25:U25"/>
    <mergeCell ref="V25:X25"/>
    <mergeCell ref="AA25:AB25"/>
    <mergeCell ref="A23:AL23"/>
    <mergeCell ref="W24:AB24"/>
    <mergeCell ref="AD24:AI24"/>
    <mergeCell ref="AQ24:AZ24"/>
    <mergeCell ref="BA24:BJ24"/>
    <mergeCell ref="BK24:BT24"/>
    <mergeCell ref="BM19:BR19"/>
    <mergeCell ref="BG20:BL20"/>
    <mergeCell ref="AR21:AX21"/>
    <mergeCell ref="AY21:BC21"/>
    <mergeCell ref="BD21:BE21"/>
    <mergeCell ref="BF21:BG21"/>
    <mergeCell ref="BK21:BL21"/>
    <mergeCell ref="BM21:BR21"/>
    <mergeCell ref="D18:W18"/>
    <mergeCell ref="X18:AI18"/>
    <mergeCell ref="AR18:BF18"/>
    <mergeCell ref="BG18:BL18"/>
    <mergeCell ref="AR19:AX19"/>
    <mergeCell ref="AY19:BC19"/>
    <mergeCell ref="BD19:BE19"/>
    <mergeCell ref="BF19:BG19"/>
    <mergeCell ref="BK19:BL19"/>
    <mergeCell ref="AQ14:BF14"/>
    <mergeCell ref="AR15:BF15"/>
    <mergeCell ref="AR16:AX16"/>
    <mergeCell ref="AY16:BD16"/>
    <mergeCell ref="BE16:BK16"/>
    <mergeCell ref="BL16:BQ16"/>
    <mergeCell ref="AQ12:AZ12"/>
    <mergeCell ref="BA12:BJ12"/>
    <mergeCell ref="BK12:BT12"/>
    <mergeCell ref="F13:G13"/>
    <mergeCell ref="H13:I13"/>
    <mergeCell ref="J13:P13"/>
    <mergeCell ref="BK13:BT13"/>
    <mergeCell ref="AH11:AI11"/>
    <mergeCell ref="AJ11:AO11"/>
    <mergeCell ref="AQ11:AZ11"/>
    <mergeCell ref="BA11:BJ11"/>
    <mergeCell ref="BK11:BT11"/>
    <mergeCell ref="AQ13:BE13"/>
    <mergeCell ref="BF13:BJ13"/>
    <mergeCell ref="AQ10:AZ10"/>
    <mergeCell ref="BA10:BJ10"/>
    <mergeCell ref="BK10:BT10"/>
    <mergeCell ref="C11:L11"/>
    <mergeCell ref="M11:N11"/>
    <mergeCell ref="O11:S11"/>
    <mergeCell ref="T11:U11"/>
    <mergeCell ref="V11:W11"/>
    <mergeCell ref="AA11:AB11"/>
    <mergeCell ref="AC11:AD11"/>
    <mergeCell ref="B5:J5"/>
    <mergeCell ref="K5:V5"/>
    <mergeCell ref="B6:J6"/>
    <mergeCell ref="K6:V6"/>
    <mergeCell ref="A9:AK9"/>
    <mergeCell ref="W10:AB10"/>
    <mergeCell ref="AD10:AI10"/>
    <mergeCell ref="D12:E12"/>
    <mergeCell ref="F12:G12"/>
    <mergeCell ref="H12:I12"/>
    <mergeCell ref="J12:P12"/>
    <mergeCell ref="Q12:U12"/>
  </mergeCells>
  <phoneticPr fontId="1"/>
  <conditionalFormatting sqref="AL53:AN54 AL56:AN56">
    <cfRule type="expression" dxfId="3" priority="2">
      <formula>X53&gt;AO53</formula>
    </cfRule>
  </conditionalFormatting>
  <conditionalFormatting sqref="AL55:AN55">
    <cfRule type="expression" dxfId="2" priority="1">
      <formula>X55&gt;AO55</formula>
    </cfRule>
  </conditionalFormatting>
  <pageMargins left="0.70866141732283472" right="0.51181102362204722" top="0.74803149606299213" bottom="0.74803149606299213" header="0.31496062992125984" footer="0.31496062992125984"/>
  <pageSetup paperSize="9" scale="98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U56"/>
  <sheetViews>
    <sheetView view="pageBreakPreview" zoomScaleNormal="100" zoomScaleSheetLayoutView="100" workbookViewId="0">
      <selection activeCell="X32" sqref="X32:AI32"/>
    </sheetView>
  </sheetViews>
  <sheetFormatPr defaultColWidth="1.25" defaultRowHeight="13.5"/>
  <sheetData>
    <row r="1" spans="1:73" ht="16.5" customHeight="1">
      <c r="A1" s="35" t="s">
        <v>67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</row>
    <row r="2" spans="1:73" ht="12" customHeight="1"/>
    <row r="3" spans="1:73" ht="12" customHeight="1"/>
    <row r="4" spans="1:73" ht="14.25" thickBot="1">
      <c r="A4" t="s">
        <v>6</v>
      </c>
    </row>
    <row r="5" spans="1:73" ht="14.25" thickBot="1">
      <c r="B5" s="90" t="s">
        <v>7</v>
      </c>
      <c r="C5" s="91"/>
      <c r="D5" s="91"/>
      <c r="E5" s="91"/>
      <c r="F5" s="91"/>
      <c r="G5" s="91"/>
      <c r="H5" s="91"/>
      <c r="I5" s="91"/>
      <c r="J5" s="92"/>
      <c r="K5" s="93"/>
      <c r="L5" s="94"/>
      <c r="M5" s="94"/>
      <c r="N5" s="94"/>
      <c r="O5" s="94"/>
      <c r="P5" s="94"/>
      <c r="Q5" s="94"/>
      <c r="R5" s="94"/>
      <c r="S5" s="94"/>
      <c r="T5" s="94"/>
      <c r="U5" s="94"/>
      <c r="V5" s="95"/>
      <c r="W5" t="s">
        <v>8</v>
      </c>
      <c r="X5" t="s">
        <v>9</v>
      </c>
    </row>
    <row r="6" spans="1:73" ht="14.25" thickBot="1">
      <c r="B6" s="90" t="s">
        <v>20</v>
      </c>
      <c r="C6" s="91"/>
      <c r="D6" s="91"/>
      <c r="E6" s="91"/>
      <c r="F6" s="91"/>
      <c r="G6" s="91"/>
      <c r="H6" s="91"/>
      <c r="I6" s="91"/>
      <c r="J6" s="92"/>
      <c r="K6" s="96"/>
      <c r="L6" s="97"/>
      <c r="M6" s="97"/>
      <c r="N6" s="97"/>
      <c r="O6" s="97"/>
      <c r="P6" s="97"/>
      <c r="Q6" s="97"/>
      <c r="R6" s="97"/>
      <c r="S6" s="97"/>
      <c r="T6" s="97"/>
      <c r="U6" s="97"/>
      <c r="V6" s="98"/>
      <c r="W6" t="s">
        <v>16</v>
      </c>
    </row>
    <row r="8" spans="1:73" ht="12.75" customHeight="1"/>
    <row r="9" spans="1:73" s="21" customFormat="1" ht="12.75" customHeight="1">
      <c r="A9" s="99" t="s">
        <v>64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</row>
    <row r="10" spans="1:73" s="2" customFormat="1" ht="12.75" customHeight="1">
      <c r="W10" s="102">
        <v>-0.1186</v>
      </c>
      <c r="X10" s="102"/>
      <c r="Y10" s="102"/>
      <c r="Z10" s="102"/>
      <c r="AA10" s="102"/>
      <c r="AB10" s="102"/>
      <c r="AD10" s="162">
        <v>8.8200000000000001E-2</v>
      </c>
      <c r="AE10" s="162"/>
      <c r="AF10" s="162"/>
      <c r="AG10" s="162"/>
      <c r="AH10" s="162"/>
      <c r="AI10" s="162"/>
      <c r="AQ10" s="72" t="s">
        <v>13</v>
      </c>
      <c r="AR10" s="72"/>
      <c r="AS10" s="72"/>
      <c r="AT10" s="72"/>
      <c r="AU10" s="72"/>
      <c r="AV10" s="72"/>
      <c r="AW10" s="72"/>
      <c r="AX10" s="72"/>
      <c r="AY10" s="72"/>
      <c r="AZ10" s="72"/>
      <c r="BA10" s="72" t="s">
        <v>18</v>
      </c>
      <c r="BB10" s="72"/>
      <c r="BC10" s="72"/>
      <c r="BD10" s="72"/>
      <c r="BE10" s="72"/>
      <c r="BF10" s="72"/>
      <c r="BG10" s="72"/>
      <c r="BH10" s="72"/>
      <c r="BI10" s="72"/>
      <c r="BJ10" s="72"/>
      <c r="BK10" s="72" t="s">
        <v>19</v>
      </c>
      <c r="BL10" s="72"/>
      <c r="BM10" s="72"/>
      <c r="BN10" s="72"/>
      <c r="BO10" s="72"/>
      <c r="BP10" s="72"/>
      <c r="BQ10" s="72"/>
      <c r="BR10" s="72"/>
      <c r="BS10" s="72"/>
      <c r="BT10" s="72"/>
    </row>
    <row r="11" spans="1:73" s="22" customFormat="1" ht="12.75" customHeight="1">
      <c r="C11" s="89" t="s">
        <v>13</v>
      </c>
      <c r="D11" s="89"/>
      <c r="E11" s="89"/>
      <c r="F11" s="89"/>
      <c r="G11" s="89"/>
      <c r="H11" s="89"/>
      <c r="I11" s="89"/>
      <c r="J11" s="89"/>
      <c r="K11" s="89"/>
      <c r="L11" s="89"/>
      <c r="M11" s="89" t="s">
        <v>14</v>
      </c>
      <c r="N11" s="89"/>
      <c r="O11" s="89">
        <v>12.15</v>
      </c>
      <c r="P11" s="89"/>
      <c r="Q11" s="89"/>
      <c r="R11" s="89"/>
      <c r="S11" s="89"/>
      <c r="T11" s="89" t="s">
        <v>11</v>
      </c>
      <c r="U11" s="89"/>
      <c r="V11" s="88" t="s">
        <v>1</v>
      </c>
      <c r="W11" s="88"/>
      <c r="AA11" s="89" t="s">
        <v>11</v>
      </c>
      <c r="AB11" s="89"/>
      <c r="AC11" s="88" t="s">
        <v>2</v>
      </c>
      <c r="AD11" s="88"/>
      <c r="AH11" s="89" t="s">
        <v>14</v>
      </c>
      <c r="AI11" s="89"/>
      <c r="AJ11" s="101" t="str">
        <f>IF(OR(K5="",K6=""),"",IF(J12&lt;=5000,ROUND(O11*POWER(5000,W10)*POWER(K6,AD10)/100,5),ROUND(O11*POWER(J12,W10)*POWER(K6,AD10)/100,5)))</f>
        <v/>
      </c>
      <c r="AK11" s="101"/>
      <c r="AL11" s="101"/>
      <c r="AM11" s="101"/>
      <c r="AN11" s="101"/>
      <c r="AO11" s="101"/>
      <c r="AQ11" s="73" t="str">
        <f>IF(AJ11="","",ROUND(AJ11*10000,0)/10000)</f>
        <v/>
      </c>
      <c r="AR11" s="73"/>
      <c r="AS11" s="73"/>
      <c r="AT11" s="73"/>
      <c r="AU11" s="73"/>
      <c r="AV11" s="73"/>
      <c r="AW11" s="73"/>
      <c r="AX11" s="73"/>
      <c r="AY11" s="73"/>
      <c r="AZ11" s="73"/>
      <c r="BA11" s="73" t="str">
        <f>IF(J12="","",IF(J12&lt;=5000,AY16,ROUND(BM19*10000,0)/10000))</f>
        <v/>
      </c>
      <c r="BB11" s="73"/>
      <c r="BC11" s="73"/>
      <c r="BD11" s="73"/>
      <c r="BE11" s="73"/>
      <c r="BF11" s="73"/>
      <c r="BG11" s="73"/>
      <c r="BH11" s="73"/>
      <c r="BI11" s="73"/>
      <c r="BJ11" s="73"/>
      <c r="BK11" s="73" t="str">
        <f>IF(K5="","",IF(J12&lt;=5000,BL16,ROUND(BM21*10000,0)/10000))</f>
        <v/>
      </c>
      <c r="BL11" s="73"/>
      <c r="BM11" s="73"/>
      <c r="BN11" s="73"/>
      <c r="BO11" s="73"/>
      <c r="BP11" s="73"/>
      <c r="BQ11" s="73"/>
      <c r="BR11" s="73"/>
      <c r="BS11" s="73"/>
      <c r="BT11" s="73"/>
    </row>
    <row r="12" spans="1:73" s="22" customFormat="1" ht="12.75" customHeight="1">
      <c r="D12" s="89" t="s">
        <v>12</v>
      </c>
      <c r="E12" s="89"/>
      <c r="F12" s="88" t="s">
        <v>1</v>
      </c>
      <c r="G12" s="88"/>
      <c r="H12" s="89" t="s">
        <v>14</v>
      </c>
      <c r="I12" s="89"/>
      <c r="J12" s="104" t="str">
        <f>IF(K5="","",ROUNDDOWN(K5/1000,0))</f>
        <v/>
      </c>
      <c r="K12" s="104"/>
      <c r="L12" s="104"/>
      <c r="M12" s="104"/>
      <c r="N12" s="104"/>
      <c r="O12" s="104"/>
      <c r="P12" s="104"/>
      <c r="Q12" s="89" t="s">
        <v>15</v>
      </c>
      <c r="R12" s="89"/>
      <c r="S12" s="89"/>
      <c r="T12" s="89"/>
      <c r="U12" s="89"/>
      <c r="AQ12" s="74" t="str">
        <f>IF(AJ11="","",$J$12*1000*AQ11)</f>
        <v/>
      </c>
      <c r="AR12" s="74"/>
      <c r="AS12" s="74"/>
      <c r="AT12" s="74"/>
      <c r="AU12" s="74"/>
      <c r="AV12" s="74"/>
      <c r="AW12" s="74"/>
      <c r="AX12" s="74"/>
      <c r="AY12" s="74"/>
      <c r="AZ12" s="74"/>
      <c r="BA12" s="74" t="str">
        <f>IF(J12="","",$J$12*1000*BA11)</f>
        <v/>
      </c>
      <c r="BB12" s="74"/>
      <c r="BC12" s="74"/>
      <c r="BD12" s="74"/>
      <c r="BE12" s="74"/>
      <c r="BF12" s="74"/>
      <c r="BG12" s="74"/>
      <c r="BH12" s="74"/>
      <c r="BI12" s="74"/>
      <c r="BJ12" s="74"/>
      <c r="BK12" s="74" t="str">
        <f>IF(J12="","",$J$12*1000*BK11)</f>
        <v/>
      </c>
      <c r="BL12" s="74"/>
      <c r="BM12" s="74"/>
      <c r="BN12" s="74"/>
      <c r="BO12" s="74"/>
      <c r="BP12" s="74"/>
      <c r="BQ12" s="74"/>
      <c r="BR12" s="74"/>
      <c r="BS12" s="74"/>
      <c r="BT12" s="74"/>
    </row>
    <row r="13" spans="1:73" s="21" customFormat="1" ht="12.75" customHeight="1">
      <c r="C13" s="20"/>
      <c r="D13" s="20"/>
      <c r="E13" s="20" t="s">
        <v>8</v>
      </c>
      <c r="F13" s="103" t="s">
        <v>1</v>
      </c>
      <c r="G13" s="103"/>
      <c r="H13" s="69" t="s">
        <v>14</v>
      </c>
      <c r="I13" s="69"/>
      <c r="J13" s="69" t="s">
        <v>7</v>
      </c>
      <c r="K13" s="69"/>
      <c r="L13" s="69"/>
      <c r="M13" s="69"/>
      <c r="N13" s="69"/>
      <c r="O13" s="69"/>
      <c r="P13" s="69"/>
      <c r="Q13" s="13" t="s">
        <v>33</v>
      </c>
      <c r="R13" s="13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Q13" s="63" t="s">
        <v>70</v>
      </c>
      <c r="AR13" s="64"/>
      <c r="AS13" s="64"/>
      <c r="AT13" s="64"/>
      <c r="AU13" s="64"/>
      <c r="AV13" s="64"/>
      <c r="AW13" s="64"/>
      <c r="AX13" s="64"/>
      <c r="AY13" s="64"/>
      <c r="AZ13" s="64"/>
      <c r="BA13" s="64"/>
      <c r="BB13" s="64"/>
      <c r="BC13" s="64"/>
      <c r="BD13" s="64"/>
      <c r="BE13" s="65"/>
      <c r="BF13" s="60" t="str">
        <f>IF(AQ11&lt;BK11,BK11,IF(BA11&lt;AQ11,BA11,AQ11))</f>
        <v/>
      </c>
      <c r="BG13" s="61"/>
      <c r="BH13" s="61"/>
      <c r="BI13" s="61"/>
      <c r="BJ13" s="62"/>
      <c r="BK13" s="75" t="str">
        <f>IF(AQ12&gt;BA12,BA12,IF(AQ12&lt;BK12,BK12,AQ12))</f>
        <v/>
      </c>
      <c r="BL13" s="75"/>
      <c r="BM13" s="75"/>
      <c r="BN13" s="75"/>
      <c r="BO13" s="75"/>
      <c r="BP13" s="75"/>
      <c r="BQ13" s="75"/>
      <c r="BR13" s="75"/>
      <c r="BS13" s="75"/>
      <c r="BT13" s="75"/>
    </row>
    <row r="14" spans="1:73" ht="12.75" customHeight="1">
      <c r="AP14" s="29"/>
      <c r="AQ14" s="105" t="s">
        <v>47</v>
      </c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  <c r="BC14" s="105"/>
      <c r="BD14" s="105"/>
      <c r="BE14" s="105"/>
      <c r="BF14" s="105"/>
      <c r="BG14" s="21"/>
      <c r="BH14" s="21"/>
      <c r="BI14" s="21"/>
      <c r="BJ14" s="29"/>
      <c r="BK14" s="29"/>
    </row>
    <row r="15" spans="1:73" ht="12.75" customHeight="1">
      <c r="AP15" s="29"/>
      <c r="AQ15" s="29"/>
      <c r="AR15" s="107" t="s">
        <v>55</v>
      </c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29"/>
      <c r="BH15" s="29"/>
      <c r="BI15" s="29"/>
      <c r="BJ15" s="29"/>
      <c r="BK15" s="29"/>
      <c r="BS15" s="2"/>
      <c r="BT15" s="2"/>
    </row>
    <row r="16" spans="1:73" s="2" customFormat="1" ht="12.75" customHeight="1">
      <c r="AR16" s="68" t="s">
        <v>21</v>
      </c>
      <c r="AS16" s="68"/>
      <c r="AT16" s="68"/>
      <c r="AU16" s="68"/>
      <c r="AV16" s="68"/>
      <c r="AW16" s="68"/>
      <c r="AX16" s="68"/>
      <c r="AY16" s="66">
        <v>5.5100000000000003E-2</v>
      </c>
      <c r="AZ16" s="66"/>
      <c r="BA16" s="66"/>
      <c r="BB16" s="66"/>
      <c r="BC16" s="66"/>
      <c r="BD16" s="66"/>
      <c r="BE16" s="68" t="s">
        <v>22</v>
      </c>
      <c r="BF16" s="68"/>
      <c r="BG16" s="68"/>
      <c r="BH16" s="68"/>
      <c r="BI16" s="68"/>
      <c r="BJ16" s="68"/>
      <c r="BK16" s="68"/>
      <c r="BL16" s="66">
        <v>4.8599999999999997E-2</v>
      </c>
      <c r="BM16" s="66"/>
      <c r="BN16" s="66"/>
      <c r="BO16" s="66"/>
      <c r="BP16" s="66"/>
      <c r="BQ16" s="66"/>
      <c r="BS16"/>
      <c r="BT16"/>
    </row>
    <row r="17" spans="1:72" ht="12.75" customHeight="1">
      <c r="AQ17" s="2"/>
      <c r="BS17" s="2"/>
      <c r="BT17" s="2"/>
    </row>
    <row r="18" spans="1:72" s="2" customFormat="1" ht="12.75" customHeight="1">
      <c r="D18" s="76" t="s">
        <v>17</v>
      </c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Q18"/>
      <c r="AR18" s="106" t="s">
        <v>56</v>
      </c>
      <c r="AS18" s="106"/>
      <c r="AT18" s="106"/>
      <c r="AU18" s="106"/>
      <c r="AV18" s="106"/>
      <c r="AW18" s="106"/>
      <c r="AX18" s="106"/>
      <c r="AY18" s="106"/>
      <c r="AZ18" s="106"/>
      <c r="BA18" s="106"/>
      <c r="BB18" s="106"/>
      <c r="BC18" s="106"/>
      <c r="BD18" s="106"/>
      <c r="BE18" s="106"/>
      <c r="BF18" s="106"/>
      <c r="BG18" s="67">
        <v>-9.5200000000000007E-2</v>
      </c>
      <c r="BH18" s="67"/>
      <c r="BI18" s="67"/>
      <c r="BJ18" s="67"/>
      <c r="BK18" s="67"/>
      <c r="BL18" s="67"/>
      <c r="BS18"/>
      <c r="BT18"/>
    </row>
    <row r="19" spans="1:72" s="2" customFormat="1" ht="12.75" customHeight="1">
      <c r="AQ19"/>
      <c r="AR19" s="68" t="s">
        <v>21</v>
      </c>
      <c r="AS19" s="68"/>
      <c r="AT19" s="68"/>
      <c r="AU19" s="68"/>
      <c r="AV19" s="68"/>
      <c r="AW19" s="68"/>
      <c r="AX19" s="68"/>
      <c r="AY19" s="71">
        <v>12.4</v>
      </c>
      <c r="AZ19" s="71"/>
      <c r="BA19" s="71"/>
      <c r="BB19" s="71"/>
      <c r="BC19" s="71"/>
      <c r="BD19" s="69" t="s">
        <v>11</v>
      </c>
      <c r="BE19" s="69"/>
      <c r="BF19" s="103" t="s">
        <v>1</v>
      </c>
      <c r="BG19" s="103"/>
      <c r="BH19" s="1"/>
      <c r="BI19" s="1"/>
      <c r="BJ19" s="1"/>
      <c r="BK19" s="69" t="s">
        <v>14</v>
      </c>
      <c r="BL19" s="69"/>
      <c r="BM19" s="66" t="str">
        <f>IF(K5="","",ROUND(AY19*POWER($J$12,BG18)/100,5))</f>
        <v/>
      </c>
      <c r="BN19" s="66"/>
      <c r="BO19" s="66"/>
      <c r="BP19" s="66"/>
      <c r="BQ19" s="66"/>
      <c r="BR19" s="66"/>
      <c r="BS19"/>
      <c r="BT19"/>
    </row>
    <row r="20" spans="1:72" s="2" customFormat="1" ht="12.75" customHeight="1">
      <c r="AQ20"/>
      <c r="BG20" s="108">
        <v>-9.5200000000000007E-2</v>
      </c>
      <c r="BH20" s="108"/>
      <c r="BI20" s="108"/>
      <c r="BJ20" s="108"/>
      <c r="BK20" s="108"/>
      <c r="BL20" s="108"/>
      <c r="BS20"/>
      <c r="BT20"/>
    </row>
    <row r="21" spans="1:72" s="2" customFormat="1" ht="12.75" customHeight="1">
      <c r="AQ21"/>
      <c r="AR21" s="68" t="s">
        <v>22</v>
      </c>
      <c r="AS21" s="68"/>
      <c r="AT21" s="68"/>
      <c r="AU21" s="68"/>
      <c r="AV21" s="68"/>
      <c r="AW21" s="68"/>
      <c r="AX21" s="68"/>
      <c r="AY21" s="71">
        <v>10.94</v>
      </c>
      <c r="AZ21" s="71"/>
      <c r="BA21" s="71"/>
      <c r="BB21" s="71"/>
      <c r="BC21" s="71"/>
      <c r="BD21" s="69" t="s">
        <v>11</v>
      </c>
      <c r="BE21" s="69"/>
      <c r="BF21" s="103" t="s">
        <v>1</v>
      </c>
      <c r="BG21" s="103"/>
      <c r="BH21" s="1"/>
      <c r="BI21" s="1"/>
      <c r="BJ21" s="1"/>
      <c r="BK21" s="69" t="s">
        <v>14</v>
      </c>
      <c r="BL21" s="69"/>
      <c r="BM21" s="66" t="str">
        <f>IF(K5="","",ROUND(AY21*POWER($J$12,BG20)/100,5))</f>
        <v/>
      </c>
      <c r="BN21" s="66"/>
      <c r="BO21" s="66"/>
      <c r="BP21" s="66"/>
      <c r="BQ21" s="66"/>
      <c r="BR21" s="66"/>
      <c r="BS21"/>
      <c r="BT21"/>
    </row>
    <row r="22" spans="1:72" s="2" customFormat="1" ht="12.75" customHeight="1">
      <c r="AQ22"/>
      <c r="AR22" s="26"/>
      <c r="AS22" s="26"/>
      <c r="AT22" s="26"/>
      <c r="AU22" s="26"/>
      <c r="AV22" s="26"/>
      <c r="AW22" s="26"/>
      <c r="AX22" s="26"/>
      <c r="AY22" s="27"/>
      <c r="AZ22" s="27"/>
      <c r="BA22" s="27"/>
      <c r="BB22" s="27"/>
      <c r="BC22" s="27"/>
      <c r="BD22" s="23"/>
      <c r="BE22" s="23"/>
      <c r="BF22" s="24"/>
      <c r="BG22" s="24"/>
      <c r="BH22" s="1"/>
      <c r="BI22" s="1"/>
      <c r="BJ22" s="1"/>
      <c r="BK22" s="23"/>
      <c r="BL22" s="23"/>
      <c r="BM22" s="25"/>
      <c r="BN22" s="25"/>
      <c r="BO22" s="25"/>
      <c r="BP22" s="25"/>
      <c r="BQ22" s="25"/>
      <c r="BR22" s="25"/>
      <c r="BS22"/>
      <c r="BT22"/>
    </row>
    <row r="23" spans="1:72" s="21" customFormat="1" ht="12.75" customHeight="1">
      <c r="A23" s="99" t="s">
        <v>65</v>
      </c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</row>
    <row r="24" spans="1:72" s="2" customFormat="1" ht="12.75" customHeight="1">
      <c r="W24" s="102">
        <v>-0.3085</v>
      </c>
      <c r="X24" s="102"/>
      <c r="Y24" s="102"/>
      <c r="Z24" s="102"/>
      <c r="AA24" s="102"/>
      <c r="AB24" s="102"/>
      <c r="AD24" s="102">
        <v>0.42220000000000002</v>
      </c>
      <c r="AE24" s="102"/>
      <c r="AF24" s="102"/>
      <c r="AG24" s="102"/>
      <c r="AH24" s="102"/>
      <c r="AI24" s="102"/>
      <c r="AQ24" s="72" t="s">
        <v>24</v>
      </c>
      <c r="AR24" s="72"/>
      <c r="AS24" s="72"/>
      <c r="AT24" s="72"/>
      <c r="AU24" s="72"/>
      <c r="AV24" s="72"/>
      <c r="AW24" s="72"/>
      <c r="AX24" s="72"/>
      <c r="AY24" s="72"/>
      <c r="AZ24" s="72"/>
      <c r="BA24" s="72" t="s">
        <v>18</v>
      </c>
      <c r="BB24" s="72"/>
      <c r="BC24" s="72"/>
      <c r="BD24" s="72"/>
      <c r="BE24" s="72"/>
      <c r="BF24" s="72"/>
      <c r="BG24" s="72"/>
      <c r="BH24" s="72"/>
      <c r="BI24" s="72"/>
      <c r="BJ24" s="72"/>
      <c r="BK24" s="72" t="s">
        <v>19</v>
      </c>
      <c r="BL24" s="72"/>
      <c r="BM24" s="72"/>
      <c r="BN24" s="72"/>
      <c r="BO24" s="72"/>
      <c r="BP24" s="72"/>
      <c r="BQ24" s="72"/>
      <c r="BR24" s="72"/>
      <c r="BS24" s="72"/>
      <c r="BT24" s="72"/>
    </row>
    <row r="25" spans="1:72" s="22" customFormat="1" ht="12.75" customHeight="1">
      <c r="C25" s="89" t="s">
        <v>24</v>
      </c>
      <c r="D25" s="89"/>
      <c r="E25" s="89"/>
      <c r="F25" s="89"/>
      <c r="G25" s="89"/>
      <c r="H25" s="89"/>
      <c r="I25" s="89"/>
      <c r="J25" s="89"/>
      <c r="K25" s="89"/>
      <c r="L25" s="89"/>
      <c r="M25" s="89" t="s">
        <v>14</v>
      </c>
      <c r="N25" s="89"/>
      <c r="O25" s="89">
        <v>152.72</v>
      </c>
      <c r="P25" s="89"/>
      <c r="Q25" s="89"/>
      <c r="R25" s="89"/>
      <c r="S25" s="89"/>
      <c r="T25" s="89" t="s">
        <v>11</v>
      </c>
      <c r="U25" s="89"/>
      <c r="V25" s="88" t="s">
        <v>3</v>
      </c>
      <c r="W25" s="88"/>
      <c r="X25" s="88"/>
      <c r="AA25" s="89" t="s">
        <v>11</v>
      </c>
      <c r="AB25" s="89"/>
      <c r="AC25" s="88" t="s">
        <v>2</v>
      </c>
      <c r="AD25" s="88"/>
      <c r="AH25" s="89" t="s">
        <v>14</v>
      </c>
      <c r="AI25" s="89"/>
      <c r="AJ25" s="101" t="str">
        <f>IF(X18="","",IF(AF26&lt;=5000,ROUND(O25*POWER(5000,W24)*POWER($K$6,AD24)/100,5),ROUND(O25*POWER(AF26,W24)*POWER($K$6,AD24)/100,5)))</f>
        <v/>
      </c>
      <c r="AK25" s="101"/>
      <c r="AL25" s="101"/>
      <c r="AM25" s="101"/>
      <c r="AN25" s="101"/>
      <c r="AO25" s="101"/>
      <c r="AQ25" s="73" t="str">
        <f>IF(AJ25="","",ROUND(AJ25*10000,0)/10000)</f>
        <v/>
      </c>
      <c r="AR25" s="73"/>
      <c r="AS25" s="73"/>
      <c r="AT25" s="73"/>
      <c r="AU25" s="73"/>
      <c r="AV25" s="73"/>
      <c r="AW25" s="73"/>
      <c r="AX25" s="73"/>
      <c r="AY25" s="73"/>
      <c r="AZ25" s="73"/>
      <c r="BA25" s="73" t="str">
        <f>IF(X18="","",IF(AF26&lt;=5000,AY30,ROUND(BM33*10000,0)/10000))</f>
        <v/>
      </c>
      <c r="BB25" s="73"/>
      <c r="BC25" s="73"/>
      <c r="BD25" s="73"/>
      <c r="BE25" s="73"/>
      <c r="BF25" s="73"/>
      <c r="BG25" s="73"/>
      <c r="BH25" s="73"/>
      <c r="BI25" s="73"/>
      <c r="BJ25" s="73"/>
      <c r="BK25" s="73" t="str">
        <f>IF(X18="","",IF(AF26&lt;=5000,BL30,ROUND(BM35*10000,0)/10000))</f>
        <v/>
      </c>
      <c r="BL25" s="73"/>
      <c r="BM25" s="73"/>
      <c r="BN25" s="73"/>
      <c r="BO25" s="73"/>
      <c r="BP25" s="73"/>
      <c r="BQ25" s="73"/>
      <c r="BR25" s="73"/>
      <c r="BS25" s="73"/>
      <c r="BT25" s="73"/>
    </row>
    <row r="26" spans="1:72" s="22" customFormat="1" ht="12.75" customHeight="1">
      <c r="D26" s="89" t="s">
        <v>12</v>
      </c>
      <c r="E26" s="89"/>
      <c r="F26" s="88" t="s">
        <v>3</v>
      </c>
      <c r="G26" s="88"/>
      <c r="H26" s="88"/>
      <c r="I26" s="89" t="s">
        <v>14</v>
      </c>
      <c r="J26" s="89"/>
      <c r="K26" s="104" t="str">
        <f>IF(X18="","",K5)</f>
        <v/>
      </c>
      <c r="L26" s="104"/>
      <c r="M26" s="104"/>
      <c r="N26" s="104"/>
      <c r="O26" s="104"/>
      <c r="P26" s="104"/>
      <c r="Q26" s="104"/>
      <c r="R26" s="104"/>
      <c r="S26" s="104"/>
      <c r="T26" s="89" t="s">
        <v>25</v>
      </c>
      <c r="U26" s="89"/>
      <c r="V26" s="104" t="str">
        <f>IF(X18="","",X18)</f>
        <v/>
      </c>
      <c r="W26" s="104"/>
      <c r="X26" s="104"/>
      <c r="Y26" s="104"/>
      <c r="Z26" s="104"/>
      <c r="AA26" s="104"/>
      <c r="AB26" s="104"/>
      <c r="AC26" s="104"/>
      <c r="AD26" s="89" t="s">
        <v>14</v>
      </c>
      <c r="AE26" s="89"/>
      <c r="AF26" s="104" t="str">
        <f>IF(X18="","",ROUNDDOWN(SUM(K26,V26)/1000,0))</f>
        <v/>
      </c>
      <c r="AG26" s="104"/>
      <c r="AH26" s="104"/>
      <c r="AI26" s="104"/>
      <c r="AJ26" s="104"/>
      <c r="AK26" s="104"/>
      <c r="AL26" s="89" t="s">
        <v>15</v>
      </c>
      <c r="AM26" s="89"/>
      <c r="AN26" s="89"/>
      <c r="AO26" s="89"/>
      <c r="AP26" s="89"/>
      <c r="AQ26" s="74" t="str">
        <f>IF(X18="","",$AF$26*1000*INT(ROUND(AQ25*10000,0))/10000)</f>
        <v/>
      </c>
      <c r="AR26" s="74"/>
      <c r="AS26" s="74"/>
      <c r="AT26" s="74"/>
      <c r="AU26" s="74"/>
      <c r="AV26" s="74"/>
      <c r="AW26" s="74"/>
      <c r="AX26" s="74"/>
      <c r="AY26" s="74"/>
      <c r="AZ26" s="74"/>
      <c r="BA26" s="74" t="str">
        <f>IF(X18="","",$AF$26*1000*BA25)</f>
        <v/>
      </c>
      <c r="BB26" s="74"/>
      <c r="BC26" s="74"/>
      <c r="BD26" s="74"/>
      <c r="BE26" s="74"/>
      <c r="BF26" s="74"/>
      <c r="BG26" s="74"/>
      <c r="BH26" s="74"/>
      <c r="BI26" s="74"/>
      <c r="BJ26" s="74"/>
      <c r="BK26" s="74" t="str">
        <f>IF(X18="","",$AF$26*1000*BK25)</f>
        <v/>
      </c>
      <c r="BL26" s="74"/>
      <c r="BM26" s="74"/>
      <c r="BN26" s="74"/>
      <c r="BO26" s="74"/>
      <c r="BP26" s="74"/>
      <c r="BQ26" s="74"/>
      <c r="BR26" s="74"/>
      <c r="BS26" s="74"/>
      <c r="BT26" s="74"/>
    </row>
    <row r="27" spans="1:72" ht="12.75" customHeight="1">
      <c r="E27" t="s">
        <v>8</v>
      </c>
      <c r="F27" s="103" t="s">
        <v>3</v>
      </c>
      <c r="G27" s="103"/>
      <c r="H27" s="103"/>
      <c r="I27" s="69" t="s">
        <v>14</v>
      </c>
      <c r="J27" s="69"/>
      <c r="K27" s="69" t="s">
        <v>27</v>
      </c>
      <c r="L27" s="69"/>
      <c r="M27" s="69"/>
      <c r="N27" s="69"/>
      <c r="O27" s="69"/>
      <c r="P27" s="69"/>
      <c r="Q27" s="69"/>
      <c r="R27" s="69" t="s">
        <v>14</v>
      </c>
      <c r="S27" s="69"/>
      <c r="T27" s="69" t="s">
        <v>7</v>
      </c>
      <c r="U27" s="69"/>
      <c r="V27" s="69"/>
      <c r="W27" s="69"/>
      <c r="X27" s="69"/>
      <c r="Y27" s="69"/>
      <c r="Z27" s="69"/>
      <c r="AA27" s="69"/>
      <c r="AB27" s="69" t="s">
        <v>25</v>
      </c>
      <c r="AC27" s="69"/>
      <c r="AD27" s="69" t="s">
        <v>0</v>
      </c>
      <c r="AE27" s="69"/>
      <c r="AF27" s="69"/>
      <c r="AG27" s="69"/>
      <c r="AH27" s="69"/>
      <c r="AI27" s="69"/>
      <c r="AJ27" s="69"/>
      <c r="AK27" s="69"/>
      <c r="AL27" t="s">
        <v>33</v>
      </c>
      <c r="AQ27" s="63" t="s">
        <v>71</v>
      </c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5"/>
      <c r="BF27" s="60" t="str">
        <f>IF(AQ25&lt;BK25,BK25,IF(BA25&lt;AQ25,BA25,AQ25))</f>
        <v/>
      </c>
      <c r="BG27" s="61"/>
      <c r="BH27" s="61"/>
      <c r="BI27" s="61"/>
      <c r="BJ27" s="62"/>
      <c r="BK27" s="75" t="str">
        <f>IF(AQ26&gt;BA26,BA26,IF(AQ26&lt;BK26,BK26,AQ26))</f>
        <v/>
      </c>
      <c r="BL27" s="75"/>
      <c r="BM27" s="75"/>
      <c r="BN27" s="75"/>
      <c r="BO27" s="75"/>
      <c r="BP27" s="75"/>
      <c r="BQ27" s="75"/>
      <c r="BR27" s="75"/>
      <c r="BS27" s="75"/>
      <c r="BT27" s="75"/>
    </row>
    <row r="28" spans="1:72" ht="12.75" customHeight="1">
      <c r="AQ28" s="105" t="s">
        <v>73</v>
      </c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21"/>
      <c r="BH28" s="21"/>
      <c r="BI28" s="21"/>
      <c r="BJ28" s="29"/>
      <c r="BK28" s="29"/>
    </row>
    <row r="29" spans="1:72" ht="12.75" customHeight="1">
      <c r="AQ29" s="29"/>
      <c r="AR29" s="107" t="s">
        <v>57</v>
      </c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  <c r="BF29" s="107"/>
      <c r="BG29" s="29"/>
      <c r="BH29" s="29"/>
      <c r="BI29" s="29"/>
      <c r="BJ29" s="29"/>
      <c r="BK29" s="29"/>
      <c r="BS29" s="2"/>
      <c r="BT29" s="2"/>
    </row>
    <row r="30" spans="1:72" s="2" customFormat="1" ht="12.75" customHeight="1">
      <c r="AR30" s="68" t="s">
        <v>21</v>
      </c>
      <c r="AS30" s="68"/>
      <c r="AT30" s="68"/>
      <c r="AU30" s="68"/>
      <c r="AV30" s="68"/>
      <c r="AW30" s="68"/>
      <c r="AX30" s="68"/>
      <c r="AY30" s="66">
        <v>0.31230000000000002</v>
      </c>
      <c r="AZ30" s="66"/>
      <c r="BA30" s="66"/>
      <c r="BB30" s="66"/>
      <c r="BC30" s="66"/>
      <c r="BD30" s="66"/>
      <c r="BE30" s="68" t="s">
        <v>22</v>
      </c>
      <c r="BF30" s="68"/>
      <c r="BG30" s="68"/>
      <c r="BH30" s="68"/>
      <c r="BI30" s="68"/>
      <c r="BJ30" s="68"/>
      <c r="BK30" s="68"/>
      <c r="BL30" s="66">
        <v>0.1714</v>
      </c>
      <c r="BM30" s="66"/>
      <c r="BN30" s="66"/>
      <c r="BO30" s="66"/>
      <c r="BP30" s="66"/>
      <c r="BQ30" s="66"/>
      <c r="BS30"/>
      <c r="BT30"/>
    </row>
    <row r="31" spans="1:72" ht="12.75" customHeight="1">
      <c r="AQ31" s="2"/>
      <c r="BS31" s="2"/>
      <c r="BT31" s="2"/>
    </row>
    <row r="32" spans="1:72" s="2" customFormat="1" ht="12.75" customHeight="1">
      <c r="D32" s="76" t="s">
        <v>26</v>
      </c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87"/>
      <c r="Y32" s="87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Q32"/>
      <c r="AR32" s="106" t="s">
        <v>58</v>
      </c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67">
        <v>-0.1956</v>
      </c>
      <c r="BH32" s="67"/>
      <c r="BI32" s="67"/>
      <c r="BJ32" s="67"/>
      <c r="BK32" s="67"/>
      <c r="BL32" s="67"/>
      <c r="BS32"/>
      <c r="BT32"/>
    </row>
    <row r="33" spans="1:72" s="2" customFormat="1" ht="12.75" customHeight="1"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9"/>
      <c r="AK33" s="19"/>
      <c r="AQ33"/>
      <c r="AR33" s="68" t="s">
        <v>21</v>
      </c>
      <c r="AS33" s="68"/>
      <c r="AT33" s="68"/>
      <c r="AU33" s="68"/>
      <c r="AV33" s="68"/>
      <c r="AW33" s="68"/>
      <c r="AX33" s="68"/>
      <c r="AY33" s="71">
        <v>165.22</v>
      </c>
      <c r="AZ33" s="71"/>
      <c r="BA33" s="71"/>
      <c r="BB33" s="71"/>
      <c r="BC33" s="71"/>
      <c r="BD33" s="69" t="s">
        <v>11</v>
      </c>
      <c r="BE33" s="69"/>
      <c r="BF33" s="70" t="s">
        <v>3</v>
      </c>
      <c r="BG33" s="70"/>
      <c r="BH33" s="70"/>
      <c r="BI33" s="1"/>
      <c r="BJ33" s="1"/>
      <c r="BK33" s="69" t="s">
        <v>14</v>
      </c>
      <c r="BL33" s="69"/>
      <c r="BM33" s="66" t="str">
        <f>IF(X18="","",ROUND(AY33*POWER(AF26,BG32)/100,5))</f>
        <v/>
      </c>
      <c r="BN33" s="66"/>
      <c r="BO33" s="66"/>
      <c r="BP33" s="66"/>
      <c r="BQ33" s="66"/>
      <c r="BR33" s="66"/>
      <c r="BS33"/>
      <c r="BT33"/>
    </row>
    <row r="34" spans="1:72" s="2" customFormat="1" ht="12.75" customHeight="1"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9"/>
      <c r="AK34" s="19"/>
      <c r="AQ34"/>
      <c r="BG34" s="67">
        <v>-0.1956</v>
      </c>
      <c r="BH34" s="67"/>
      <c r="BI34" s="67"/>
      <c r="BJ34" s="67"/>
      <c r="BK34" s="67"/>
      <c r="BL34" s="67"/>
      <c r="BS34"/>
      <c r="BT34"/>
    </row>
    <row r="35" spans="1:72" s="2" customFormat="1" ht="12.75" customHeight="1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9"/>
      <c r="AK35" s="19"/>
      <c r="AQ35"/>
      <c r="AR35" s="68" t="s">
        <v>22</v>
      </c>
      <c r="AS35" s="68"/>
      <c r="AT35" s="68"/>
      <c r="AU35" s="68"/>
      <c r="AV35" s="68"/>
      <c r="AW35" s="68"/>
      <c r="AX35" s="68"/>
      <c r="AY35" s="71">
        <v>90.67</v>
      </c>
      <c r="AZ35" s="71"/>
      <c r="BA35" s="71"/>
      <c r="BB35" s="71"/>
      <c r="BC35" s="71"/>
      <c r="BD35" s="69" t="s">
        <v>11</v>
      </c>
      <c r="BE35" s="69"/>
      <c r="BF35" s="70" t="s">
        <v>3</v>
      </c>
      <c r="BG35" s="70"/>
      <c r="BH35" s="70"/>
      <c r="BI35" s="1"/>
      <c r="BJ35" s="1"/>
      <c r="BK35" s="69" t="s">
        <v>14</v>
      </c>
      <c r="BL35" s="69"/>
      <c r="BM35" s="66" t="str">
        <f>IF(X18="","",ROUND(AY35*POWER(AF26,BG34)/100,5))</f>
        <v/>
      </c>
      <c r="BN35" s="66"/>
      <c r="BO35" s="66"/>
      <c r="BP35" s="66"/>
      <c r="BQ35" s="66"/>
      <c r="BR35" s="66"/>
      <c r="BS35"/>
      <c r="BT35"/>
    </row>
    <row r="36" spans="1:72" s="2" customFormat="1" ht="12.75" customHeight="1">
      <c r="AQ36"/>
      <c r="AR36" s="26"/>
      <c r="AS36" s="26"/>
      <c r="AT36" s="26"/>
      <c r="AU36" s="26"/>
      <c r="AV36" s="26"/>
      <c r="AW36" s="26"/>
      <c r="AX36" s="26"/>
      <c r="AY36" s="27"/>
      <c r="AZ36" s="27"/>
      <c r="BA36" s="27"/>
      <c r="BB36" s="27"/>
      <c r="BC36" s="27"/>
      <c r="BD36" s="23"/>
      <c r="BE36" s="23"/>
      <c r="BF36" s="28"/>
      <c r="BG36" s="28"/>
      <c r="BH36" s="28"/>
      <c r="BI36" s="1"/>
      <c r="BJ36" s="1"/>
      <c r="BK36" s="23"/>
      <c r="BL36" s="23"/>
      <c r="BM36" s="25"/>
      <c r="BN36" s="25"/>
      <c r="BO36" s="25"/>
      <c r="BP36" s="25"/>
      <c r="BQ36" s="25"/>
      <c r="BR36" s="25"/>
      <c r="BS36"/>
      <c r="BT36"/>
    </row>
    <row r="37" spans="1:72" s="21" customFormat="1" ht="12.75" customHeight="1">
      <c r="A37" s="99" t="s">
        <v>63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</row>
    <row r="38" spans="1:72" s="2" customFormat="1" ht="12.75" customHeight="1"/>
    <row r="39" spans="1:72" s="22" customFormat="1" ht="12.75" customHeight="1">
      <c r="C39" s="89" t="s">
        <v>29</v>
      </c>
      <c r="D39" s="89"/>
      <c r="E39" s="89"/>
      <c r="F39" s="89"/>
      <c r="G39" s="89"/>
      <c r="H39" s="89"/>
      <c r="I39" s="89"/>
      <c r="J39" s="89"/>
      <c r="K39" s="89"/>
      <c r="L39" s="89"/>
      <c r="M39" s="89" t="s">
        <v>14</v>
      </c>
      <c r="N39" s="89"/>
      <c r="O39" s="89">
        <v>27.283000000000001</v>
      </c>
      <c r="P39" s="89"/>
      <c r="Q39" s="89"/>
      <c r="R39" s="89"/>
      <c r="S39" s="89"/>
      <c r="T39" s="89" t="s">
        <v>32</v>
      </c>
      <c r="U39" s="89"/>
      <c r="V39" s="110">
        <v>3.0489999999999999</v>
      </c>
      <c r="W39" s="110"/>
      <c r="X39" s="110"/>
      <c r="Y39" s="110"/>
      <c r="Z39" s="110"/>
      <c r="AA39" s="89" t="s">
        <v>11</v>
      </c>
      <c r="AB39" s="89"/>
      <c r="AC39" s="88" t="s">
        <v>34</v>
      </c>
      <c r="AD39" s="88"/>
      <c r="AE39" s="88"/>
      <c r="AF39" s="88"/>
      <c r="AG39" s="88"/>
      <c r="AH39" s="89" t="s">
        <v>14</v>
      </c>
      <c r="AI39" s="89"/>
      <c r="AJ39" s="101" t="str">
        <f>IF(X32="","",ROUND((O39-V39*LOG10(AF40))/100,5))</f>
        <v/>
      </c>
      <c r="AK39" s="101"/>
      <c r="AL39" s="101"/>
      <c r="AM39" s="101"/>
      <c r="AN39" s="101"/>
      <c r="AO39" s="101"/>
      <c r="AQ39" s="63" t="s">
        <v>72</v>
      </c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5"/>
      <c r="BF39" s="60" t="str">
        <f>IF(X32="","",IF(AF40&lt;=3000,BJ42,IF(2000000&lt;AF40,BJ43,ROUND(AJ39*10000,0)/10000)))</f>
        <v/>
      </c>
      <c r="BG39" s="61"/>
      <c r="BH39" s="61"/>
      <c r="BI39" s="61"/>
      <c r="BJ39" s="62"/>
      <c r="BK39" s="75" t="str">
        <f>IF(X32="","",AF40*1000*BF39)</f>
        <v/>
      </c>
      <c r="BL39" s="75"/>
      <c r="BM39" s="75"/>
      <c r="BN39" s="75"/>
      <c r="BO39" s="75"/>
      <c r="BP39" s="75"/>
      <c r="BQ39" s="75"/>
      <c r="BR39" s="75"/>
      <c r="BS39" s="75"/>
      <c r="BT39" s="75"/>
    </row>
    <row r="40" spans="1:72" s="22" customFormat="1" ht="12.75" customHeight="1">
      <c r="D40" s="89" t="s">
        <v>12</v>
      </c>
      <c r="E40" s="89"/>
      <c r="F40" s="88" t="s">
        <v>5</v>
      </c>
      <c r="G40" s="88"/>
      <c r="H40" s="88"/>
      <c r="I40" s="89" t="s">
        <v>14</v>
      </c>
      <c r="J40" s="89"/>
      <c r="K40" s="104" t="str">
        <f>IF(X32="","",SUM(K5,X18))</f>
        <v/>
      </c>
      <c r="L40" s="104"/>
      <c r="M40" s="104"/>
      <c r="N40" s="104"/>
      <c r="O40" s="104"/>
      <c r="P40" s="104"/>
      <c r="Q40" s="104"/>
      <c r="R40" s="104"/>
      <c r="S40" s="104"/>
      <c r="T40" s="89" t="s">
        <v>25</v>
      </c>
      <c r="U40" s="89"/>
      <c r="V40" s="104" t="str">
        <f>IF(X32="","",X32)</f>
        <v/>
      </c>
      <c r="W40" s="104"/>
      <c r="X40" s="104"/>
      <c r="Y40" s="104"/>
      <c r="Z40" s="104"/>
      <c r="AA40" s="104"/>
      <c r="AB40" s="104"/>
      <c r="AC40" s="104"/>
      <c r="AD40" s="89" t="s">
        <v>14</v>
      </c>
      <c r="AE40" s="89"/>
      <c r="AF40" s="104" t="str">
        <f>IF(X32="","",ROUNDDOWN(SUM(K40,V40)/1000,0))</f>
        <v/>
      </c>
      <c r="AG40" s="104"/>
      <c r="AH40" s="104"/>
      <c r="AI40" s="104"/>
      <c r="AJ40" s="104"/>
      <c r="AK40" s="104"/>
      <c r="AL40" s="89" t="s">
        <v>15</v>
      </c>
      <c r="AM40" s="89"/>
      <c r="AN40" s="89"/>
      <c r="AO40" s="89"/>
      <c r="AP40" s="89"/>
    </row>
    <row r="41" spans="1:72" ht="12.75" customHeight="1">
      <c r="E41" t="s">
        <v>8</v>
      </c>
      <c r="F41" s="103" t="s">
        <v>5</v>
      </c>
      <c r="G41" s="103"/>
      <c r="H41" s="103"/>
      <c r="I41" s="69" t="s">
        <v>14</v>
      </c>
      <c r="J41" s="69"/>
      <c r="K41" s="69" t="s">
        <v>28</v>
      </c>
      <c r="L41" s="69"/>
      <c r="M41" s="69"/>
      <c r="N41" s="69"/>
      <c r="O41" s="69"/>
      <c r="P41" s="69"/>
      <c r="Q41" s="69"/>
      <c r="R41" s="69" t="s">
        <v>14</v>
      </c>
      <c r="S41" s="69"/>
      <c r="T41" s="69" t="s">
        <v>27</v>
      </c>
      <c r="U41" s="69"/>
      <c r="V41" s="69"/>
      <c r="W41" s="69"/>
      <c r="X41" s="69"/>
      <c r="Y41" s="69"/>
      <c r="Z41" s="69"/>
      <c r="AA41" s="69" t="s">
        <v>25</v>
      </c>
      <c r="AB41" s="69"/>
      <c r="AC41" s="69" t="s">
        <v>31</v>
      </c>
      <c r="AD41" s="69"/>
      <c r="AE41" s="69"/>
      <c r="AF41" s="69"/>
      <c r="AG41" s="69"/>
      <c r="AH41" s="69"/>
      <c r="AI41" s="69"/>
      <c r="AJ41" s="69"/>
      <c r="AK41" t="s">
        <v>33</v>
      </c>
      <c r="AQ41" s="106" t="s">
        <v>35</v>
      </c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</row>
    <row r="42" spans="1:72" ht="12.75" customHeight="1">
      <c r="AQ42" s="1"/>
      <c r="AR42" s="1"/>
      <c r="AS42" s="163" t="s">
        <v>48</v>
      </c>
      <c r="AT42" s="163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  <c r="BG42" s="163"/>
      <c r="BH42" s="163"/>
      <c r="BI42" s="163"/>
      <c r="BJ42" s="66">
        <v>0.1668</v>
      </c>
      <c r="BK42" s="66"/>
      <c r="BL42" s="66"/>
      <c r="BM42" s="66"/>
      <c r="BN42" s="66"/>
      <c r="BO42" s="66"/>
    </row>
    <row r="43" spans="1:72" ht="12.75" customHeight="1">
      <c r="AS43" s="163" t="s">
        <v>49</v>
      </c>
      <c r="AT43" s="163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  <c r="BG43" s="163"/>
      <c r="BH43" s="163"/>
      <c r="BI43" s="163"/>
      <c r="BJ43" s="66">
        <v>8.0699999999999994E-2</v>
      </c>
      <c r="BK43" s="66"/>
      <c r="BL43" s="66"/>
      <c r="BM43" s="66"/>
      <c r="BN43" s="66"/>
      <c r="BO43" s="66"/>
      <c r="BP43" s="2"/>
      <c r="BQ43" s="2"/>
      <c r="BR43" s="2"/>
      <c r="BS43" s="2"/>
      <c r="BT43" s="2"/>
    </row>
    <row r="44" spans="1:72" s="2" customFormat="1" ht="12.75" customHeight="1">
      <c r="AQ44"/>
      <c r="AR44" s="11"/>
      <c r="BP44" s="14"/>
      <c r="BQ44" s="14"/>
      <c r="BR44" s="14"/>
      <c r="BS44"/>
      <c r="BT44"/>
    </row>
    <row r="45" spans="1:72" ht="12.75" customHeight="1">
      <c r="D45" s="76" t="s">
        <v>30</v>
      </c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Q45" s="2"/>
      <c r="AR45" s="2"/>
      <c r="BP45" s="2"/>
      <c r="BQ45" s="2"/>
      <c r="BR45" s="2"/>
      <c r="BS45" s="2"/>
      <c r="BT45" s="2"/>
    </row>
    <row r="46" spans="1:72" s="2" customFormat="1" ht="12.75" customHeight="1">
      <c r="AQ46"/>
      <c r="AR46" s="11"/>
      <c r="AS46" s="11"/>
      <c r="AT46" s="11"/>
      <c r="AU46" s="11"/>
      <c r="AV46" s="11"/>
      <c r="AW46" s="11"/>
      <c r="AX46" s="11"/>
      <c r="AY46" s="12"/>
      <c r="AZ46" s="12"/>
      <c r="BA46" s="12"/>
      <c r="BB46" s="12"/>
      <c r="BC46" s="12"/>
      <c r="BD46" s="13"/>
      <c r="BE46" s="13"/>
      <c r="BF46" s="9"/>
      <c r="BG46" s="9"/>
      <c r="BH46" s="9"/>
      <c r="BI46" s="1"/>
      <c r="BJ46" s="1"/>
      <c r="BK46" s="13"/>
      <c r="BL46" s="13"/>
      <c r="BM46" s="14"/>
      <c r="BN46" s="14"/>
      <c r="BO46" s="14"/>
      <c r="BP46" s="14"/>
      <c r="BQ46" s="14"/>
      <c r="BR46" s="14"/>
      <c r="BS46"/>
      <c r="BT46"/>
    </row>
    <row r="47" spans="1:72" s="2" customFormat="1" ht="12.75" customHeight="1">
      <c r="AQ47"/>
      <c r="AR47" s="11"/>
      <c r="AS47" s="11"/>
      <c r="AT47" s="11"/>
      <c r="AU47" s="11"/>
      <c r="AV47" s="11"/>
      <c r="AW47" s="11"/>
      <c r="AX47" s="11"/>
      <c r="AY47" s="12"/>
      <c r="AZ47" s="12"/>
      <c r="BA47" s="12"/>
      <c r="BB47" s="12"/>
      <c r="BC47" s="12"/>
      <c r="BD47" s="13"/>
      <c r="BE47" s="13"/>
      <c r="BF47" s="9"/>
      <c r="BG47" s="9"/>
      <c r="BH47" s="9"/>
      <c r="BI47" s="1"/>
      <c r="BJ47" s="1"/>
      <c r="BK47" s="13"/>
      <c r="BL47" s="13"/>
      <c r="BM47" s="14"/>
      <c r="BN47" s="14"/>
      <c r="BO47" s="14"/>
      <c r="BP47" s="14"/>
      <c r="BQ47" s="14"/>
      <c r="BR47" s="14"/>
      <c r="BS47"/>
      <c r="BT47"/>
    </row>
    <row r="48" spans="1:72" s="2" customFormat="1" ht="12.75" customHeight="1">
      <c r="AQ48"/>
      <c r="AR48" s="11"/>
      <c r="AS48" s="11"/>
      <c r="AT48" s="11"/>
      <c r="AU48" s="11"/>
      <c r="AV48" s="11"/>
      <c r="AW48" s="11"/>
      <c r="AX48" s="11"/>
      <c r="AY48" s="12"/>
      <c r="AZ48" s="12"/>
      <c r="BA48" s="12"/>
      <c r="BB48" s="12"/>
      <c r="BC48" s="12"/>
      <c r="BD48" s="13"/>
      <c r="BE48" s="13"/>
      <c r="BF48" s="9"/>
      <c r="BG48" s="9"/>
      <c r="BH48" s="9"/>
      <c r="BI48" s="1"/>
      <c r="BJ48" s="1"/>
      <c r="BK48" s="13"/>
      <c r="BL48" s="13"/>
      <c r="BM48" s="14"/>
      <c r="BN48" s="14"/>
      <c r="BO48" s="14"/>
      <c r="BP48" s="14"/>
      <c r="BQ48" s="14"/>
      <c r="BR48" s="14"/>
      <c r="BS48"/>
      <c r="BT48"/>
    </row>
    <row r="49" spans="1:72" s="2" customFormat="1" ht="13.5" customHeight="1">
      <c r="AQ49"/>
      <c r="AR49" s="11"/>
      <c r="AS49" s="11"/>
      <c r="AT49" s="11"/>
      <c r="AU49" s="11"/>
      <c r="AV49" s="11"/>
      <c r="AW49" s="11"/>
      <c r="AX49" s="11"/>
      <c r="AY49" s="12"/>
      <c r="AZ49" s="12"/>
      <c r="BA49" s="12"/>
      <c r="BB49" s="12"/>
      <c r="BC49" s="12"/>
      <c r="BD49" s="13"/>
      <c r="BE49" s="13"/>
      <c r="BF49" s="9"/>
      <c r="BG49" s="9"/>
      <c r="BH49" s="9"/>
      <c r="BI49" s="1"/>
      <c r="BJ49" s="1"/>
      <c r="BK49" s="13"/>
      <c r="BL49" s="13"/>
      <c r="BM49" s="14"/>
      <c r="BN49" s="14"/>
      <c r="BO49" s="14"/>
      <c r="BP49" s="14"/>
      <c r="BQ49" s="14"/>
      <c r="BR49" s="14"/>
      <c r="BS49"/>
      <c r="BT49"/>
    </row>
    <row r="50" spans="1:72" s="2" customFormat="1" ht="13.5" customHeight="1">
      <c r="A50" s="100" t="s">
        <v>41</v>
      </c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0"/>
      <c r="V50" s="100"/>
      <c r="W50" s="100"/>
      <c r="X50" s="100"/>
      <c r="Y50" s="100"/>
      <c r="Z50" s="100"/>
      <c r="AA50" s="100"/>
      <c r="AB50" s="100"/>
      <c r="AC50" s="100"/>
      <c r="AD50" s="100"/>
      <c r="AE50" s="100"/>
      <c r="AF50" s="100"/>
      <c r="AG50" s="100"/>
      <c r="AH50" s="100"/>
      <c r="AI50" s="100"/>
      <c r="AJ50" s="100"/>
      <c r="AK50" s="100"/>
      <c r="AL50" s="100"/>
      <c r="AM50" s="100"/>
      <c r="AQ50"/>
      <c r="AR50" s="11"/>
      <c r="AS50" s="11"/>
      <c r="AT50" s="11"/>
      <c r="AU50" s="11"/>
      <c r="AV50" s="11"/>
      <c r="AW50" s="11"/>
      <c r="AX50" s="11"/>
      <c r="AY50" s="12"/>
      <c r="AZ50" s="12"/>
      <c r="BA50" s="12"/>
      <c r="BB50" s="12"/>
      <c r="BC50" s="12"/>
      <c r="BD50" s="13"/>
      <c r="BE50" s="13"/>
      <c r="BF50" s="9"/>
      <c r="BG50" s="9"/>
      <c r="BH50" s="9"/>
      <c r="BI50" s="1"/>
      <c r="BJ50" s="1"/>
      <c r="BK50" s="13"/>
      <c r="BL50" s="13"/>
      <c r="BM50" s="14"/>
      <c r="BN50" s="14"/>
      <c r="BO50" s="14"/>
      <c r="BP50" s="14"/>
      <c r="BQ50" s="14"/>
      <c r="BR50" s="14"/>
      <c r="BS50"/>
      <c r="BT50"/>
    </row>
    <row r="51" spans="1:72" ht="10.5" customHeight="1"/>
    <row r="52" spans="1:72" ht="15.75" customHeight="1">
      <c r="G52" s="76" t="s">
        <v>37</v>
      </c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 t="s">
        <v>39</v>
      </c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8" t="s">
        <v>40</v>
      </c>
      <c r="AM52" s="76"/>
      <c r="AN52" s="76"/>
      <c r="AO52" s="76" t="s">
        <v>42</v>
      </c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</row>
    <row r="53" spans="1:72" ht="15.75" customHeight="1">
      <c r="G53" s="76" t="s">
        <v>0</v>
      </c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81" t="str">
        <f>IF(X18="","",X18)</f>
        <v/>
      </c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  <c r="AK53" s="83"/>
      <c r="AL53" s="79" t="str">
        <f>IF(X53&lt;=AO53,"＜=","&gt;")</f>
        <v>＜=</v>
      </c>
      <c r="AM53" s="79"/>
      <c r="AN53" s="79"/>
      <c r="AO53" s="81" t="str">
        <f>IF(X18="","",BK13)</f>
        <v/>
      </c>
      <c r="AP53" s="82"/>
      <c r="AQ53" s="82"/>
      <c r="AR53" s="82"/>
      <c r="AS53" s="82"/>
      <c r="AT53" s="82"/>
      <c r="AU53" s="82"/>
      <c r="AV53" s="82"/>
      <c r="AW53" s="82"/>
      <c r="AX53" s="82"/>
      <c r="AY53" s="82"/>
      <c r="AZ53" s="82"/>
      <c r="BA53" s="82"/>
      <c r="BB53" s="83"/>
    </row>
    <row r="54" spans="1:72" ht="15.75" customHeight="1">
      <c r="G54" s="76" t="s">
        <v>43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81" t="str">
        <f>IF(X32="","",X32)</f>
        <v/>
      </c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3"/>
      <c r="AL54" s="79" t="str">
        <f t="shared" ref="AL54:AL56" si="0">IF(X54&lt;=AO54,"＜=","&gt;")</f>
        <v>＜=</v>
      </c>
      <c r="AM54" s="79"/>
      <c r="AN54" s="79"/>
      <c r="AO54" s="81" t="str">
        <f>IF(X32="","",BK27)</f>
        <v/>
      </c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82"/>
      <c r="BA54" s="82"/>
      <c r="BB54" s="83"/>
    </row>
    <row r="55" spans="1:72" ht="15.75" customHeight="1">
      <c r="G55" s="76" t="s">
        <v>4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81" t="str">
        <f>IF(X45="","",X45)</f>
        <v/>
      </c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  <c r="AK55" s="83"/>
      <c r="AL55" s="79" t="str">
        <f t="shared" si="0"/>
        <v>＜=</v>
      </c>
      <c r="AM55" s="79"/>
      <c r="AN55" s="79"/>
      <c r="AO55" s="81" t="str">
        <f>IF(X45="","",BK39)</f>
        <v/>
      </c>
      <c r="AP55" s="82"/>
      <c r="AQ55" s="82"/>
      <c r="AR55" s="82"/>
      <c r="AS55" s="82"/>
      <c r="AT55" s="82"/>
      <c r="AU55" s="82"/>
      <c r="AV55" s="82"/>
      <c r="AW55" s="82"/>
      <c r="AX55" s="82"/>
      <c r="AY55" s="82"/>
      <c r="AZ55" s="82"/>
      <c r="BA55" s="82"/>
      <c r="BB55" s="83"/>
    </row>
    <row r="56" spans="1:72" ht="15.75" customHeight="1">
      <c r="G56" s="77" t="s">
        <v>38</v>
      </c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84">
        <f>SUM(X53:AK55)</f>
        <v>0</v>
      </c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6"/>
      <c r="AL56" s="80" t="str">
        <f t="shared" si="0"/>
        <v>＜=</v>
      </c>
      <c r="AM56" s="80"/>
      <c r="AN56" s="80"/>
      <c r="AO56" s="84">
        <f>SUM(AO53:BB55)</f>
        <v>0</v>
      </c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6"/>
      <c r="BC56" s="37"/>
    </row>
  </sheetData>
  <sheetProtection sheet="1" selectLockedCells="1"/>
  <mergeCells count="179">
    <mergeCell ref="AQ39:BE39"/>
    <mergeCell ref="BF39:BJ39"/>
    <mergeCell ref="BK39:BT39"/>
    <mergeCell ref="G56:W56"/>
    <mergeCell ref="X56:AK56"/>
    <mergeCell ref="AL56:AN56"/>
    <mergeCell ref="AO56:BB56"/>
    <mergeCell ref="G54:W54"/>
    <mergeCell ref="X54:AK54"/>
    <mergeCell ref="AL54:AN54"/>
    <mergeCell ref="AO54:BB54"/>
    <mergeCell ref="G55:W55"/>
    <mergeCell ref="X55:AK55"/>
    <mergeCell ref="AL55:AN55"/>
    <mergeCell ref="AO55:BB55"/>
    <mergeCell ref="A50:AM50"/>
    <mergeCell ref="G52:W52"/>
    <mergeCell ref="X52:AK52"/>
    <mergeCell ref="AL52:AN52"/>
    <mergeCell ref="AO52:BB52"/>
    <mergeCell ref="G53:W53"/>
    <mergeCell ref="X53:AK53"/>
    <mergeCell ref="AL53:AN53"/>
    <mergeCell ref="AO53:BB53"/>
    <mergeCell ref="AQ41:BF41"/>
    <mergeCell ref="AS42:BI42"/>
    <mergeCell ref="BJ42:BO42"/>
    <mergeCell ref="D45:W45"/>
    <mergeCell ref="X45:AI45"/>
    <mergeCell ref="AS43:BI43"/>
    <mergeCell ref="BJ43:BO43"/>
    <mergeCell ref="AL40:AP40"/>
    <mergeCell ref="F41:H41"/>
    <mergeCell ref="I41:J41"/>
    <mergeCell ref="K41:Q41"/>
    <mergeCell ref="R41:S41"/>
    <mergeCell ref="T41:Z41"/>
    <mergeCell ref="AA41:AB41"/>
    <mergeCell ref="AC41:AJ41"/>
    <mergeCell ref="D40:E40"/>
    <mergeCell ref="F40:H40"/>
    <mergeCell ref="I40:J40"/>
    <mergeCell ref="K40:S40"/>
    <mergeCell ref="T40:U40"/>
    <mergeCell ref="V40:AC40"/>
    <mergeCell ref="AD40:AE40"/>
    <mergeCell ref="AF40:AK40"/>
    <mergeCell ref="A37:AM37"/>
    <mergeCell ref="C39:L39"/>
    <mergeCell ref="M39:N39"/>
    <mergeCell ref="O39:S39"/>
    <mergeCell ref="T39:U39"/>
    <mergeCell ref="V39:Z39"/>
    <mergeCell ref="AA39:AB39"/>
    <mergeCell ref="AC39:AG39"/>
    <mergeCell ref="AH39:AI39"/>
    <mergeCell ref="AJ39:AO39"/>
    <mergeCell ref="BG34:BL34"/>
    <mergeCell ref="AR35:AX35"/>
    <mergeCell ref="AY35:BC35"/>
    <mergeCell ref="BD35:BE35"/>
    <mergeCell ref="BF35:BH35"/>
    <mergeCell ref="BK35:BL35"/>
    <mergeCell ref="BM35:BR35"/>
    <mergeCell ref="D32:W32"/>
    <mergeCell ref="X32:AI32"/>
    <mergeCell ref="AR32:BF32"/>
    <mergeCell ref="BG32:BL32"/>
    <mergeCell ref="AR33:AX33"/>
    <mergeCell ref="AY33:BC33"/>
    <mergeCell ref="BD33:BE33"/>
    <mergeCell ref="BF33:BH33"/>
    <mergeCell ref="BK33:BL33"/>
    <mergeCell ref="BK27:BT27"/>
    <mergeCell ref="AQ28:BF28"/>
    <mergeCell ref="AR29:BF29"/>
    <mergeCell ref="AR30:AX30"/>
    <mergeCell ref="AY30:BD30"/>
    <mergeCell ref="BE30:BK30"/>
    <mergeCell ref="BL30:BQ30"/>
    <mergeCell ref="BM33:BR33"/>
    <mergeCell ref="AQ27:BE27"/>
    <mergeCell ref="BF27:BJ27"/>
    <mergeCell ref="F27:H27"/>
    <mergeCell ref="I27:J27"/>
    <mergeCell ref="K27:Q27"/>
    <mergeCell ref="R27:S27"/>
    <mergeCell ref="T27:AA27"/>
    <mergeCell ref="AB27:AC27"/>
    <mergeCell ref="AD26:AE26"/>
    <mergeCell ref="AF26:AK26"/>
    <mergeCell ref="AL26:AP26"/>
    <mergeCell ref="AD27:AK27"/>
    <mergeCell ref="AQ26:AZ26"/>
    <mergeCell ref="BA26:BJ26"/>
    <mergeCell ref="BK26:BT26"/>
    <mergeCell ref="D26:E26"/>
    <mergeCell ref="F26:H26"/>
    <mergeCell ref="I26:J26"/>
    <mergeCell ref="K26:S26"/>
    <mergeCell ref="T26:U26"/>
    <mergeCell ref="V26:AC26"/>
    <mergeCell ref="AC25:AD25"/>
    <mergeCell ref="AH25:AI25"/>
    <mergeCell ref="AJ25:AO25"/>
    <mergeCell ref="AQ25:AZ25"/>
    <mergeCell ref="BA25:BJ25"/>
    <mergeCell ref="BK25:BT25"/>
    <mergeCell ref="C25:L25"/>
    <mergeCell ref="M25:N25"/>
    <mergeCell ref="O25:S25"/>
    <mergeCell ref="T25:U25"/>
    <mergeCell ref="V25:X25"/>
    <mergeCell ref="AA25:AB25"/>
    <mergeCell ref="A23:AL23"/>
    <mergeCell ref="W24:AB24"/>
    <mergeCell ref="AD24:AI24"/>
    <mergeCell ref="AQ24:AZ24"/>
    <mergeCell ref="BA24:BJ24"/>
    <mergeCell ref="BK24:BT24"/>
    <mergeCell ref="BM19:BR19"/>
    <mergeCell ref="BG20:BL20"/>
    <mergeCell ref="AR21:AX21"/>
    <mergeCell ref="AY21:BC21"/>
    <mergeCell ref="BD21:BE21"/>
    <mergeCell ref="BF21:BG21"/>
    <mergeCell ref="BK21:BL21"/>
    <mergeCell ref="BM21:BR21"/>
    <mergeCell ref="D18:W18"/>
    <mergeCell ref="X18:AI18"/>
    <mergeCell ref="AR18:BF18"/>
    <mergeCell ref="BG18:BL18"/>
    <mergeCell ref="AR19:AX19"/>
    <mergeCell ref="AY19:BC19"/>
    <mergeCell ref="BD19:BE19"/>
    <mergeCell ref="BF19:BG19"/>
    <mergeCell ref="BK19:BL19"/>
    <mergeCell ref="AQ14:BF14"/>
    <mergeCell ref="AR15:BF15"/>
    <mergeCell ref="AR16:AX16"/>
    <mergeCell ref="AY16:BD16"/>
    <mergeCell ref="BE16:BK16"/>
    <mergeCell ref="BL16:BQ16"/>
    <mergeCell ref="AQ12:AZ12"/>
    <mergeCell ref="BA12:BJ12"/>
    <mergeCell ref="BK12:BT12"/>
    <mergeCell ref="F13:G13"/>
    <mergeCell ref="H13:I13"/>
    <mergeCell ref="J13:P13"/>
    <mergeCell ref="BK13:BT13"/>
    <mergeCell ref="AH11:AI11"/>
    <mergeCell ref="AJ11:AO11"/>
    <mergeCell ref="AQ11:AZ11"/>
    <mergeCell ref="BA11:BJ11"/>
    <mergeCell ref="BK11:BT11"/>
    <mergeCell ref="AQ13:BE13"/>
    <mergeCell ref="BF13:BJ13"/>
    <mergeCell ref="AQ10:AZ10"/>
    <mergeCell ref="BA10:BJ10"/>
    <mergeCell ref="BK10:BT10"/>
    <mergeCell ref="C11:L11"/>
    <mergeCell ref="M11:N11"/>
    <mergeCell ref="O11:S11"/>
    <mergeCell ref="T11:U11"/>
    <mergeCell ref="V11:W11"/>
    <mergeCell ref="AA11:AB11"/>
    <mergeCell ref="AC11:AD11"/>
    <mergeCell ref="B5:J5"/>
    <mergeCell ref="K5:V5"/>
    <mergeCell ref="B6:J6"/>
    <mergeCell ref="K6:V6"/>
    <mergeCell ref="A9:AK9"/>
    <mergeCell ref="W10:AB10"/>
    <mergeCell ref="AD10:AI10"/>
    <mergeCell ref="D12:E12"/>
    <mergeCell ref="F12:G12"/>
    <mergeCell ref="H12:I12"/>
    <mergeCell ref="J12:P12"/>
    <mergeCell ref="Q12:U12"/>
  </mergeCells>
  <phoneticPr fontId="1"/>
  <conditionalFormatting sqref="AL53:AN54 AL56:AN56">
    <cfRule type="expression" dxfId="1" priority="2">
      <formula>X53&gt;AO53</formula>
    </cfRule>
  </conditionalFormatting>
  <conditionalFormatting sqref="AL55:AN55">
    <cfRule type="expression" dxfId="0" priority="1">
      <formula>X55&gt;AO55</formula>
    </cfRule>
  </conditionalFormatting>
  <pageMargins left="0.70866141732283472" right="0.5118110236220472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改修電気設備工事</vt:lpstr>
      <vt:lpstr>【記入方法】</vt:lpstr>
      <vt:lpstr>新営電気設備工事</vt:lpstr>
      <vt:lpstr>改修機械設備工事</vt:lpstr>
      <vt:lpstr>新営機械設備工事</vt:lpstr>
      <vt:lpstr>【記入方法】!Print_Area</vt:lpstr>
      <vt:lpstr>改修機械設備工事!Print_Area</vt:lpstr>
      <vt:lpstr>改修電気設備工事!Print_Area</vt:lpstr>
      <vt:lpstr>新営機械設備工事!Print_Area</vt:lpstr>
      <vt:lpstr>新営電気設備工事!Print_Area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2020-08-25T06:51:57Z</dcterms:created>
  <dcterms:modified xsi:type="dcterms:W3CDTF">2022-03-18T00:07:20Z</dcterms:modified>
</cp:coreProperties>
</file>