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40再エネ熱\R6補正（再エネ熱）\03_公募・周知【再エネ熱】\応募書類一式\"/>
    </mc:Choice>
  </mc:AlternateContent>
  <xr:revisionPtr revIDLastSave="0" documentId="13_ncr:1_{BAB4328F-809D-4121-881A-880439682C92}" xr6:coauthVersionLast="47" xr6:coauthVersionMax="47" xr10:uidLastSave="{00000000-0000-0000-0000-000000000000}"/>
  <bookViews>
    <workbookView xWindow="-120" yWindow="-120" windowWidth="29040" windowHeight="15720" activeTab="1" xr2:uid="{3A3F28FF-2BE2-4793-B14E-B0CA674C9ED5}"/>
  </bookViews>
  <sheets>
    <sheet name="B-8" sheetId="2" r:id="rId1"/>
    <sheet name="記入例" sheetId="7" r:id="rId2"/>
    <sheet name="標準排出係数" sheetId="8" r:id="rId3"/>
  </sheets>
  <definedNames>
    <definedName name="_xlnm.Print_Area" localSheetId="0">'B-8'!$A$2:$U$41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9" i="7" l="1"/>
  <c r="R25" i="7"/>
  <c r="R24" i="7"/>
  <c r="R23" i="7"/>
  <c r="R21" i="7"/>
  <c r="R20" i="7"/>
  <c r="R19" i="7"/>
  <c r="R13" i="7"/>
  <c r="R12" i="7"/>
  <c r="R11" i="7"/>
  <c r="R9" i="7"/>
  <c r="R8" i="7"/>
  <c r="R7" i="7"/>
  <c r="J35" i="7"/>
  <c r="J32" i="7"/>
  <c r="J19" i="7"/>
  <c r="J9" i="7"/>
  <c r="J8" i="7"/>
  <c r="J7" i="7"/>
  <c r="L19" i="7"/>
  <c r="R25" i="2"/>
  <c r="R24" i="2"/>
  <c r="R23" i="2"/>
  <c r="R21" i="2"/>
  <c r="R20" i="2"/>
  <c r="R19" i="2"/>
  <c r="J19" i="2"/>
  <c r="J32" i="2"/>
  <c r="R13" i="2"/>
  <c r="R12" i="2"/>
  <c r="R11" i="2"/>
  <c r="R9" i="2"/>
  <c r="J9" i="2"/>
  <c r="R8" i="2"/>
  <c r="J8" i="2"/>
  <c r="R7" i="2"/>
  <c r="J7" i="2"/>
  <c r="M36" i="7" l="1"/>
  <c r="M36" i="2"/>
  <c r="I39" i="7"/>
  <c r="M32" i="7"/>
  <c r="L36" i="2"/>
  <c r="I39" i="2"/>
  <c r="M32" i="2"/>
  <c r="J37" i="7"/>
  <c r="I37" i="7"/>
  <c r="J36" i="7"/>
  <c r="I36" i="7"/>
  <c r="J34" i="7" l="1"/>
  <c r="T13" i="7"/>
  <c r="P12" i="7"/>
  <c r="T12" i="7" s="1"/>
  <c r="I35" i="7"/>
  <c r="G34" i="7"/>
  <c r="N26" i="7"/>
  <c r="L36" i="7" s="1"/>
  <c r="P25" i="7"/>
  <c r="T25" i="7" s="1"/>
  <c r="P24" i="7"/>
  <c r="T24" i="7" s="1"/>
  <c r="P23" i="7"/>
  <c r="J22" i="7"/>
  <c r="J27" i="7" s="1"/>
  <c r="P21" i="7"/>
  <c r="T21" i="7" s="1"/>
  <c r="P20" i="7"/>
  <c r="T20" i="7" s="1"/>
  <c r="O19" i="7"/>
  <c r="I19" i="7"/>
  <c r="I22" i="7" s="1"/>
  <c r="N14" i="7"/>
  <c r="L32" i="7" s="1"/>
  <c r="L14" i="7"/>
  <c r="P11" i="7"/>
  <c r="N10" i="7"/>
  <c r="L10" i="7"/>
  <c r="L15" i="7" s="1"/>
  <c r="I10" i="7"/>
  <c r="I15" i="7" s="1"/>
  <c r="G10" i="7"/>
  <c r="G15" i="7" s="1"/>
  <c r="P9" i="7"/>
  <c r="T9" i="7" s="1"/>
  <c r="L8" i="7"/>
  <c r="P8" i="7" s="1"/>
  <c r="T8" i="7" s="1"/>
  <c r="P7" i="7"/>
  <c r="O7" i="7"/>
  <c r="G34" i="2"/>
  <c r="J34" i="2"/>
  <c r="J39" i="2" s="1"/>
  <c r="L40" i="2" s="1"/>
  <c r="J10" i="7" l="1"/>
  <c r="J15" i="7" s="1"/>
  <c r="P10" i="7"/>
  <c r="N15" i="7"/>
  <c r="J39" i="7"/>
  <c r="N19" i="7"/>
  <c r="N22" i="7" s="1"/>
  <c r="N29" i="7" s="1"/>
  <c r="I29" i="7"/>
  <c r="I27" i="7"/>
  <c r="N27" i="7"/>
  <c r="T11" i="7"/>
  <c r="T14" i="7" s="1"/>
  <c r="R14" i="7"/>
  <c r="R26" i="7"/>
  <c r="T23" i="7"/>
  <c r="T26" i="7" s="1"/>
  <c r="P14" i="7"/>
  <c r="P15" i="7" s="1"/>
  <c r="P19" i="7" l="1"/>
  <c r="R22" i="7" s="1"/>
  <c r="R27" i="7" s="1"/>
  <c r="R10" i="7"/>
  <c r="R15" i="7" s="1"/>
  <c r="T7" i="7"/>
  <c r="T10" i="7" s="1"/>
  <c r="T15" i="7" s="1"/>
  <c r="R29" i="7" l="1"/>
  <c r="T22" i="7"/>
  <c r="T27" i="7" s="1"/>
  <c r="T29" i="7" s="1"/>
  <c r="N26" i="2"/>
  <c r="P25" i="2"/>
  <c r="T25" i="2" s="1"/>
  <c r="P24" i="2"/>
  <c r="T24" i="2" s="1"/>
  <c r="P23" i="2"/>
  <c r="P21" i="2"/>
  <c r="T21" i="2" s="1"/>
  <c r="P20" i="2"/>
  <c r="T20" i="2" s="1"/>
  <c r="J22" i="2"/>
  <c r="J27" i="2" s="1"/>
  <c r="I19" i="2"/>
  <c r="I22" i="2" s="1"/>
  <c r="I27" i="2" s="1"/>
  <c r="N14" i="2"/>
  <c r="L32" i="2" s="1"/>
  <c r="L14" i="2"/>
  <c r="T13" i="2"/>
  <c r="T12" i="2"/>
  <c r="N10" i="2"/>
  <c r="I10" i="2"/>
  <c r="I15" i="2" s="1"/>
  <c r="G10" i="2"/>
  <c r="G15" i="2" s="1"/>
  <c r="P9" i="2"/>
  <c r="T9" i="2" s="1"/>
  <c r="L10" i="2"/>
  <c r="P7" i="2"/>
  <c r="L15" i="2" l="1"/>
  <c r="N15" i="2"/>
  <c r="J10" i="2"/>
  <c r="J15" i="2" s="1"/>
  <c r="H29" i="2"/>
  <c r="R14" i="2"/>
  <c r="T11" i="2"/>
  <c r="T14" i="2" s="1"/>
  <c r="T23" i="2"/>
  <c r="T26" i="2" s="1"/>
  <c r="R26" i="2"/>
  <c r="T7" i="2"/>
  <c r="P8" i="2"/>
  <c r="P14" i="2"/>
  <c r="P10" i="2" l="1"/>
  <c r="P15" i="2" s="1"/>
  <c r="N22" i="2"/>
  <c r="N27" i="2" s="1"/>
  <c r="P19" i="2"/>
  <c r="M29" i="2" l="1"/>
  <c r="T8" i="2"/>
  <c r="T10" i="2" s="1"/>
  <c r="T15" i="2" s="1"/>
  <c r="R10" i="2"/>
  <c r="R15" i="2" s="1"/>
  <c r="T19" i="2"/>
  <c r="T22" i="2" s="1"/>
  <c r="T27" i="2" s="1"/>
  <c r="R22" i="2"/>
  <c r="R27" i="2" s="1"/>
  <c r="R29" i="2" l="1"/>
  <c r="T29" i="2"/>
</calcChain>
</file>

<file path=xl/sharedStrings.xml><?xml version="1.0" encoding="utf-8"?>
<sst xmlns="http://schemas.openxmlformats.org/spreadsheetml/2006/main" count="285" uniqueCount="109">
  <si>
    <t>CO2発生量（ｔ）</t>
    <rPh sb="3" eb="5">
      <t>ハッセイ</t>
    </rPh>
    <rPh sb="5" eb="6">
      <t>リョウ</t>
    </rPh>
    <phoneticPr fontId="2"/>
  </si>
  <si>
    <t>現状</t>
    <rPh sb="0" eb="2">
      <t>ゲンジョウ</t>
    </rPh>
    <phoneticPr fontId="2"/>
  </si>
  <si>
    <t>導入後</t>
    <rPh sb="0" eb="3">
      <t>ドウニュウゴ</t>
    </rPh>
    <phoneticPr fontId="2"/>
  </si>
  <si>
    <t>年間稼働時間
(h)</t>
    <rPh sb="0" eb="6">
      <t>ネンカンカドウジカン</t>
    </rPh>
    <phoneticPr fontId="2"/>
  </si>
  <si>
    <t>法定耐用年数でのCO2削減量ｔ</t>
    <rPh sb="0" eb="2">
      <t>ホウテイ</t>
    </rPh>
    <rPh sb="2" eb="4">
      <t>タイヨウ</t>
    </rPh>
    <rPh sb="4" eb="6">
      <t>ネンスウ</t>
    </rPh>
    <rPh sb="11" eb="13">
      <t>サクゲン</t>
    </rPh>
    <rPh sb="13" eb="14">
      <t>リョウ</t>
    </rPh>
    <phoneticPr fontId="2"/>
  </si>
  <si>
    <t>機器名称</t>
    <rPh sb="0" eb="4">
      <t>キキメイショウ</t>
    </rPh>
    <phoneticPr fontId="2"/>
  </si>
  <si>
    <t>電力</t>
    <rPh sb="0" eb="2">
      <t>デンリョク</t>
    </rPh>
    <phoneticPr fontId="2"/>
  </si>
  <si>
    <t>台数</t>
    <rPh sb="0" eb="2">
      <t>ダイスウ</t>
    </rPh>
    <phoneticPr fontId="2"/>
  </si>
  <si>
    <t>燃料種</t>
    <rPh sb="0" eb="2">
      <t>ネンリョウ</t>
    </rPh>
    <rPh sb="2" eb="3">
      <t>シュ</t>
    </rPh>
    <phoneticPr fontId="2"/>
  </si>
  <si>
    <t>年間CO2削減量（ｔ-CO2）</t>
    <rPh sb="0" eb="2">
      <t>ネンカン</t>
    </rPh>
    <rPh sb="5" eb="8">
      <t>サクゲンリョウ</t>
    </rPh>
    <phoneticPr fontId="2"/>
  </si>
  <si>
    <t>既存設備</t>
    <rPh sb="0" eb="2">
      <t>キゾン</t>
    </rPh>
    <rPh sb="2" eb="4">
      <t>セツビ</t>
    </rPh>
    <phoneticPr fontId="2"/>
  </si>
  <si>
    <t>ボイラー</t>
    <phoneticPr fontId="2"/>
  </si>
  <si>
    <t>用途</t>
    <rPh sb="0" eb="2">
      <t>ヨウト</t>
    </rPh>
    <phoneticPr fontId="2"/>
  </si>
  <si>
    <t>発熱量
(MJ)</t>
    <rPh sb="0" eb="2">
      <t>ハツネツ</t>
    </rPh>
    <rPh sb="2" eb="3">
      <t>リョウ</t>
    </rPh>
    <phoneticPr fontId="2"/>
  </si>
  <si>
    <t>発熱量
（MJ）</t>
    <rPh sb="0" eb="2">
      <t>ハツネツ</t>
    </rPh>
    <rPh sb="2" eb="3">
      <t>リョウ</t>
    </rPh>
    <phoneticPr fontId="2"/>
  </si>
  <si>
    <t>単位
/年</t>
    <rPh sb="0" eb="2">
      <t>タンイ</t>
    </rPh>
    <rPh sb="3" eb="5">
      <t>･ネン</t>
    </rPh>
    <phoneticPr fontId="2"/>
  </si>
  <si>
    <t>熱</t>
    <rPh sb="0" eb="1">
      <t>ネツ</t>
    </rPh>
    <phoneticPr fontId="2"/>
  </si>
  <si>
    <t>新規
導入設備</t>
    <rPh sb="0" eb="2">
      <t>シンキ</t>
    </rPh>
    <rPh sb="3" eb="5">
      <t>ドウニュウ</t>
    </rPh>
    <rPh sb="5" eb="7">
      <t>セツビ</t>
    </rPh>
    <phoneticPr fontId="2"/>
  </si>
  <si>
    <t>ー</t>
    <phoneticPr fontId="2"/>
  </si>
  <si>
    <t>算出に使用している係数を記載してください</t>
    <phoneticPr fontId="2"/>
  </si>
  <si>
    <t>耐用
年数</t>
    <rPh sb="0" eb="2">
      <t>タイヨウ</t>
    </rPh>
    <rPh sb="3" eb="5">
      <t>ネンスウ</t>
    </rPh>
    <phoneticPr fontId="2"/>
  </si>
  <si>
    <t>蒸気</t>
    <rPh sb="0" eb="2">
      <t>ジョウキ</t>
    </rPh>
    <phoneticPr fontId="2"/>
  </si>
  <si>
    <t>廃熱回収</t>
    <rPh sb="0" eb="4">
      <t>ハイネツカイシュウ</t>
    </rPh>
    <phoneticPr fontId="2"/>
  </si>
  <si>
    <t>都市ガス</t>
    <rPh sb="0" eb="2">
      <t>トシ</t>
    </rPh>
    <phoneticPr fontId="2"/>
  </si>
  <si>
    <t>m3N</t>
    <phoneticPr fontId="2"/>
  </si>
  <si>
    <t>計 (A）</t>
    <rPh sb="0" eb="1">
      <t>ケイ</t>
    </rPh>
    <phoneticPr fontId="2"/>
  </si>
  <si>
    <t>計(B)</t>
    <rPh sb="0" eb="1">
      <t>ケイ</t>
    </rPh>
    <phoneticPr fontId="2"/>
  </si>
  <si>
    <t>計（Ｅ）</t>
    <rPh sb="0" eb="1">
      <t>ケイ</t>
    </rPh>
    <phoneticPr fontId="2"/>
  </si>
  <si>
    <t>計 (D)</t>
    <rPh sb="0" eb="1">
      <t>ケイ</t>
    </rPh>
    <phoneticPr fontId="2"/>
  </si>
  <si>
    <t>導入前後発熱量</t>
    <rPh sb="0" eb="4">
      <t>ドウニュウゼンゴ</t>
    </rPh>
    <rPh sb="4" eb="7">
      <t>ハツネツリョウ</t>
    </rPh>
    <phoneticPr fontId="2"/>
  </si>
  <si>
    <t>発電</t>
    <rPh sb="0" eb="2">
      <t>ハツデン</t>
    </rPh>
    <phoneticPr fontId="2"/>
  </si>
  <si>
    <t>電力使用設備</t>
    <rPh sb="0" eb="6">
      <t>デンリョクシヨウセツビ</t>
    </rPh>
    <phoneticPr fontId="2"/>
  </si>
  <si>
    <t>ヒートポンプ</t>
    <phoneticPr fontId="2"/>
  </si>
  <si>
    <t>ガスコージェネ</t>
    <phoneticPr fontId="2"/>
  </si>
  <si>
    <t>多数</t>
    <rPh sb="0" eb="2">
      <t>タスウ</t>
    </rPh>
    <phoneticPr fontId="2"/>
  </si>
  <si>
    <t>生産設備</t>
    <rPh sb="0" eb="4">
      <t>セイサンセツビ</t>
    </rPh>
    <phoneticPr fontId="2"/>
  </si>
  <si>
    <t>温水供給</t>
    <rPh sb="0" eb="4">
      <t>オンスイキョウキュウ</t>
    </rPh>
    <phoneticPr fontId="2"/>
  </si>
  <si>
    <t>　　ボイラーの場合、日貫協発2006003号「ボイラー性能表示基準値」を使用してもよい。</t>
    <rPh sb="7" eb="9">
      <t>バアイ</t>
    </rPh>
    <rPh sb="10" eb="11">
      <t>ヒ</t>
    </rPh>
    <rPh sb="11" eb="12">
      <t>ヌキ</t>
    </rPh>
    <rPh sb="12" eb="13">
      <t>キョウ</t>
    </rPh>
    <rPh sb="13" eb="14">
      <t>ハツ</t>
    </rPh>
    <rPh sb="21" eb="22">
      <t>ゴウ</t>
    </rPh>
    <rPh sb="27" eb="29">
      <t>セイノウ</t>
    </rPh>
    <rPh sb="29" eb="31">
      <t>ヒョウジ</t>
    </rPh>
    <rPh sb="31" eb="33">
      <t>キジュン</t>
    </rPh>
    <rPh sb="33" eb="34">
      <t>チ</t>
    </rPh>
    <rPh sb="36" eb="38">
      <t>シヨウ</t>
    </rPh>
    <phoneticPr fontId="2"/>
  </si>
  <si>
    <t>年間
燃料使用量</t>
    <rPh sb="0" eb="2">
      <t>ネンカン</t>
    </rPh>
    <rPh sb="3" eb="5">
      <t>ネンリョウ</t>
    </rPh>
    <rPh sb="5" eb="8">
      <t>シヨウリョウ</t>
    </rPh>
    <phoneticPr fontId="2"/>
  </si>
  <si>
    <t>単位</t>
    <rPh sb="0" eb="2">
      <t>タンイ</t>
    </rPh>
    <phoneticPr fontId="2"/>
  </si>
  <si>
    <t>※5　年間稼働時間を入力する（稼働率の目安となる）</t>
    <rPh sb="3" eb="9">
      <t>ネンカンカドウジカン</t>
    </rPh>
    <rPh sb="10" eb="12">
      <t>ニュウリョク</t>
    </rPh>
    <rPh sb="15" eb="18">
      <t>カドウリツ</t>
    </rPh>
    <rPh sb="19" eb="21">
      <t>メヤス</t>
    </rPh>
    <phoneticPr fontId="2"/>
  </si>
  <si>
    <t>年間使用量
（kWh/年）</t>
    <rPh sb="0" eb="2">
      <t>ネンカン</t>
    </rPh>
    <rPh sb="2" eb="5">
      <t>シヨウリョウ</t>
    </rPh>
    <rPh sb="11" eb="12">
      <t>ネン</t>
    </rPh>
    <phoneticPr fontId="2"/>
  </si>
  <si>
    <t>発電量
(kWh）</t>
    <rPh sb="0" eb="3">
      <t>ハツデンリョウ</t>
    </rPh>
    <phoneticPr fontId="2"/>
  </si>
  <si>
    <t>年間使用量
(kＷh/年）</t>
    <rPh sb="0" eb="2">
      <t>ネンカン</t>
    </rPh>
    <rPh sb="2" eb="5">
      <t>シヨウリョウ</t>
    </rPh>
    <rPh sb="11" eb="12">
      <t>ネン</t>
    </rPh>
    <phoneticPr fontId="2"/>
  </si>
  <si>
    <t>発電量
（kWh)</t>
    <rPh sb="0" eb="3">
      <t>ハツデンリョウ</t>
    </rPh>
    <phoneticPr fontId="2"/>
  </si>
  <si>
    <t>※7　廃熱回収設備の導入により、ボイラー等の燃料削減を行う場合、既存設備の発熱量－回収設備の発熱量によりボイラーの燃料削減分を算出する</t>
    <rPh sb="3" eb="9">
      <t>ハイネツカイシュウセツビ</t>
    </rPh>
    <rPh sb="10" eb="12">
      <t>ドウニュウ</t>
    </rPh>
    <rPh sb="20" eb="21">
      <t>トウ</t>
    </rPh>
    <rPh sb="22" eb="26">
      <t>ネンリョウサクゲン</t>
    </rPh>
    <rPh sb="27" eb="28">
      <t>オコナ</t>
    </rPh>
    <rPh sb="29" eb="31">
      <t>バアイ</t>
    </rPh>
    <rPh sb="32" eb="34">
      <t>キソン</t>
    </rPh>
    <rPh sb="34" eb="36">
      <t>セツビ</t>
    </rPh>
    <rPh sb="37" eb="40">
      <t>ハツネツリョウ</t>
    </rPh>
    <rPh sb="41" eb="45">
      <t>カイシュウセツビ</t>
    </rPh>
    <rPh sb="46" eb="49">
      <t>ハツネツリョウ</t>
    </rPh>
    <rPh sb="57" eb="62">
      <t>ネンリョウサクゲンブン</t>
    </rPh>
    <rPh sb="63" eb="65">
      <t>サンシュツ</t>
    </rPh>
    <phoneticPr fontId="2"/>
  </si>
  <si>
    <t>※4　発電設備、省エネになる設備を新規導入する場合、省エネ分、発電分を既存設備使用量より差引きする。</t>
    <rPh sb="3" eb="7">
      <t>ハツデンセツビ</t>
    </rPh>
    <rPh sb="8" eb="9">
      <t>ショウ</t>
    </rPh>
    <rPh sb="14" eb="16">
      <t>セツビ</t>
    </rPh>
    <rPh sb="17" eb="21">
      <t>シンキドウニュウ</t>
    </rPh>
    <rPh sb="23" eb="25">
      <t>バアイ</t>
    </rPh>
    <rPh sb="26" eb="27">
      <t>ショウ</t>
    </rPh>
    <rPh sb="29" eb="30">
      <t>ブン</t>
    </rPh>
    <rPh sb="31" eb="34">
      <t>ハツデンブン</t>
    </rPh>
    <rPh sb="35" eb="39">
      <t>キゾンセツビ</t>
    </rPh>
    <rPh sb="39" eb="42">
      <t>シヨウリョウ</t>
    </rPh>
    <rPh sb="44" eb="46">
      <t>サシヒ</t>
    </rPh>
    <phoneticPr fontId="2"/>
  </si>
  <si>
    <t>kWh</t>
    <phoneticPr fontId="2"/>
  </si>
  <si>
    <t>※8　導入前、導入後の発熱量に差異の無い事。</t>
    <rPh sb="3" eb="5">
      <t>ドウニュウ</t>
    </rPh>
    <rPh sb="5" eb="6">
      <t>マエ</t>
    </rPh>
    <rPh sb="7" eb="9">
      <t>ドウニュウ</t>
    </rPh>
    <rPh sb="9" eb="10">
      <t>ゴ</t>
    </rPh>
    <rPh sb="11" eb="14">
      <t>ハツネツリョウ</t>
    </rPh>
    <rPh sb="15" eb="17">
      <t>サイ</t>
    </rPh>
    <rPh sb="18" eb="19">
      <t>ナ</t>
    </rPh>
    <rPh sb="20" eb="21">
      <t>コト</t>
    </rPh>
    <phoneticPr fontId="2"/>
  </si>
  <si>
    <t>※0　入力欄を電力量（上段）と発熱量（下段）に分けて入力します。（消費電力の発熱量換算は行わないでください）</t>
    <rPh sb="3" eb="6">
      <t>ニュウリョクラン</t>
    </rPh>
    <rPh sb="7" eb="9">
      <t>デンリョク</t>
    </rPh>
    <rPh sb="9" eb="10">
      <t>リョウ</t>
    </rPh>
    <rPh sb="11" eb="13">
      <t>ジョウダン</t>
    </rPh>
    <rPh sb="15" eb="17">
      <t>ハツネツ</t>
    </rPh>
    <rPh sb="17" eb="18">
      <t>リョウ</t>
    </rPh>
    <rPh sb="19" eb="21">
      <t>カダン</t>
    </rPh>
    <rPh sb="23" eb="24">
      <t>ワ</t>
    </rPh>
    <rPh sb="26" eb="28">
      <t>ニュウリョク</t>
    </rPh>
    <phoneticPr fontId="2"/>
  </si>
  <si>
    <t>※1　新規導入する設備により使用量に変化のある既存設備を入力する</t>
    <rPh sb="3" eb="7">
      <t>シンキドウニュウ</t>
    </rPh>
    <rPh sb="9" eb="11">
      <t>セツビ</t>
    </rPh>
    <rPh sb="14" eb="17">
      <t>シヨウリョウ</t>
    </rPh>
    <rPh sb="18" eb="20">
      <t>ヘンカ</t>
    </rPh>
    <rPh sb="23" eb="27">
      <t>キゾンセツビ</t>
    </rPh>
    <rPh sb="28" eb="30">
      <t>ニュウリョク</t>
    </rPh>
    <phoneticPr fontId="2"/>
  </si>
  <si>
    <t>燃料</t>
    <rPh sb="0" eb="2">
      <t>ネンリョウ</t>
    </rPh>
    <phoneticPr fontId="2"/>
  </si>
  <si>
    <t>燃料種</t>
    <rPh sb="0" eb="3">
      <t>ネンリョウシュ</t>
    </rPh>
    <phoneticPr fontId="2"/>
  </si>
  <si>
    <t>CO2排出量ｔ</t>
    <rPh sb="3" eb="6">
      <t>ハイシュツリョウ</t>
    </rPh>
    <phoneticPr fontId="2"/>
  </si>
  <si>
    <t>A重油</t>
    <rPh sb="1" eb="3">
      <t>ジュウユ</t>
    </rPh>
    <phoneticPr fontId="2"/>
  </si>
  <si>
    <t>灯油</t>
    <rPh sb="0" eb="2">
      <t>トウユ</t>
    </rPh>
    <phoneticPr fontId="2"/>
  </si>
  <si>
    <t>L</t>
    <phoneticPr fontId="2"/>
  </si>
  <si>
    <t>年間発熱量MJ</t>
    <rPh sb="0" eb="5">
      <t>ネンカンハツネツリョウ</t>
    </rPh>
    <phoneticPr fontId="2"/>
  </si>
  <si>
    <t>導入後発熱量MJ</t>
    <rPh sb="0" eb="6">
      <t>ドウニュウゴハツネツリョウ</t>
    </rPh>
    <phoneticPr fontId="2"/>
  </si>
  <si>
    <t>導入前発熱量MJ</t>
    <rPh sb="0" eb="3">
      <t>ドウニュウマエ</t>
    </rPh>
    <rPh sb="3" eb="6">
      <t>ハツネツリョウ</t>
    </rPh>
    <phoneticPr fontId="2"/>
  </si>
  <si>
    <t>項目</t>
    <rPh sb="0" eb="2">
      <t>コウモク</t>
    </rPh>
    <phoneticPr fontId="2"/>
  </si>
  <si>
    <t>CO2削減量(G)</t>
    <rPh sb="3" eb="6">
      <t>サクゲンリョウ</t>
    </rPh>
    <phoneticPr fontId="2"/>
  </si>
  <si>
    <t>総発熱量(H)</t>
    <rPh sb="0" eb="1">
      <t>ソウ</t>
    </rPh>
    <rPh sb="1" eb="4">
      <t>ハツネツリョウ</t>
    </rPh>
    <phoneticPr fontId="2"/>
  </si>
  <si>
    <t>総排出量(I)</t>
    <rPh sb="0" eb="1">
      <t>ソウ</t>
    </rPh>
    <rPh sb="1" eb="4">
      <t>ハイシュツリョウ</t>
    </rPh>
    <phoneticPr fontId="2"/>
  </si>
  <si>
    <t>削減量(A)
増加量(B)
（kWh/年）</t>
    <rPh sb="0" eb="3">
      <t>サクゲンリョウ</t>
    </rPh>
    <rPh sb="7" eb="10">
      <t>ゾウカリョウ</t>
    </rPh>
    <rPh sb="19" eb="20">
      <t>ネン</t>
    </rPh>
    <phoneticPr fontId="2"/>
  </si>
  <si>
    <t>B-8　施設での発電・発熱量とCO2排出量・削減量算出表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phoneticPr fontId="2"/>
  </si>
  <si>
    <t>導入前の事業所全体での使用量・排出量</t>
    <rPh sb="0" eb="3">
      <t>ドウニュウマエ</t>
    </rPh>
    <phoneticPr fontId="2"/>
  </si>
  <si>
    <t>－</t>
    <phoneticPr fontId="2"/>
  </si>
  <si>
    <t>削減量・増加量
（kWh/年）</t>
    <rPh sb="0" eb="3">
      <t>サクゲンリョウ</t>
    </rPh>
    <rPh sb="4" eb="7">
      <t>ゾウカリョウ</t>
    </rPh>
    <rPh sb="13" eb="14">
      <t>ネン</t>
    </rPh>
    <phoneticPr fontId="2"/>
  </si>
  <si>
    <t>法定耐用年数削減量</t>
    <rPh sb="0" eb="2">
      <t>ホウテイ</t>
    </rPh>
    <rPh sb="2" eb="4">
      <t>タイヨウ</t>
    </rPh>
    <rPh sb="4" eb="6">
      <t>ネンスウ</t>
    </rPh>
    <rPh sb="6" eb="8">
      <t>サクゲン</t>
    </rPh>
    <rPh sb="8" eb="9">
      <t>リョウ</t>
    </rPh>
    <phoneticPr fontId="2"/>
  </si>
  <si>
    <t>法定耐用年数削減量</t>
    <rPh sb="0" eb="2">
      <t>ホウテイ</t>
    </rPh>
    <rPh sb="2" eb="4">
      <t>タイヨウ</t>
    </rPh>
    <rPh sb="4" eb="6">
      <t>ネンスウ</t>
    </rPh>
    <rPh sb="6" eb="9">
      <t>サクゲンリョウ</t>
    </rPh>
    <phoneticPr fontId="2"/>
  </si>
  <si>
    <t>燃料
削減量・増加量</t>
    <rPh sb="0" eb="2">
      <t>ネンリョウ</t>
    </rPh>
    <rPh sb="3" eb="6">
      <t>サクゲンリョウ</t>
    </rPh>
    <rPh sb="7" eb="10">
      <t>ゾウカリョウ</t>
    </rPh>
    <phoneticPr fontId="2"/>
  </si>
  <si>
    <t>導入後の発熱量(MJ)</t>
    <rPh sb="0" eb="3">
      <t>ドウニュウゴ</t>
    </rPh>
    <rPh sb="4" eb="7">
      <t>ハツネツリョウ</t>
    </rPh>
    <phoneticPr fontId="2"/>
  </si>
  <si>
    <t>導入前の発熱量(MJ)</t>
    <rPh sb="0" eb="3">
      <t>ドウニュウマエ</t>
    </rPh>
    <rPh sb="4" eb="7">
      <t>ハツネツリョウ</t>
    </rPh>
    <phoneticPr fontId="2"/>
  </si>
  <si>
    <t>※発電量、発熱量、燃料使用量についてはその根拠資料を添付のこと</t>
    <rPh sb="1" eb="3">
      <t>ハツデン</t>
    </rPh>
    <rPh sb="3" eb="4">
      <t>リョウ</t>
    </rPh>
    <rPh sb="5" eb="7">
      <t>ハツネツ</t>
    </rPh>
    <rPh sb="7" eb="8">
      <t>リョウ</t>
    </rPh>
    <rPh sb="9" eb="14">
      <t>ネンリョウシヨウリョウ</t>
    </rPh>
    <rPh sb="21" eb="25">
      <t>コンキョシリョウ</t>
    </rPh>
    <rPh sb="26" eb="28">
      <t>テンプ</t>
    </rPh>
    <phoneticPr fontId="2"/>
  </si>
  <si>
    <t>エネルギー起源</t>
    <rPh sb="5" eb="7">
      <t>キゲン</t>
    </rPh>
    <phoneticPr fontId="2"/>
  </si>
  <si>
    <t>非エネルギー起源</t>
    <rPh sb="0" eb="1">
      <t>ヒ</t>
    </rPh>
    <rPh sb="6" eb="8">
      <t>キゲン</t>
    </rPh>
    <phoneticPr fontId="2"/>
  </si>
  <si>
    <t>合計</t>
    <rPh sb="0" eb="2">
      <t>ゴウケイ</t>
    </rPh>
    <phoneticPr fontId="2"/>
  </si>
  <si>
    <t>※2　既存設備の年間使用量を記入してください。実績を把握していない場合計算値でも可</t>
    <rPh sb="3" eb="7">
      <t>キゾンセツビ</t>
    </rPh>
    <rPh sb="8" eb="13">
      <t>ネンカンシヨウリョウ</t>
    </rPh>
    <rPh sb="14" eb="16">
      <t>キニュウ</t>
    </rPh>
    <rPh sb="23" eb="25">
      <t>ジッセキ</t>
    </rPh>
    <rPh sb="26" eb="28">
      <t>ハアク</t>
    </rPh>
    <rPh sb="33" eb="35">
      <t>バアイ</t>
    </rPh>
    <rPh sb="35" eb="38">
      <t>ケイサンチ</t>
    </rPh>
    <rPh sb="40" eb="41">
      <t>カ</t>
    </rPh>
    <phoneticPr fontId="2"/>
  </si>
  <si>
    <t>※9　該当施設での年間使用量を燃料種毎に記入してください。（電力は、エネルギー起源・非エネルギー起源を分けて入力）（根拠資料を添付ください）</t>
    <rPh sb="3" eb="5">
      <t>ガイトウ</t>
    </rPh>
    <rPh sb="5" eb="7">
      <t>シセツ</t>
    </rPh>
    <rPh sb="9" eb="11">
      <t>ネンカン</t>
    </rPh>
    <rPh sb="11" eb="14">
      <t>シヨウリョウ</t>
    </rPh>
    <rPh sb="15" eb="19">
      <t>ネンリョウシュゴト</t>
    </rPh>
    <rPh sb="20" eb="22">
      <t>キニュウ</t>
    </rPh>
    <rPh sb="30" eb="32">
      <t>デンリョク</t>
    </rPh>
    <rPh sb="39" eb="41">
      <t>キゲン</t>
    </rPh>
    <rPh sb="42" eb="43">
      <t>ヒ</t>
    </rPh>
    <rPh sb="48" eb="50">
      <t>キゲン</t>
    </rPh>
    <rPh sb="51" eb="52">
      <t>ワ</t>
    </rPh>
    <rPh sb="54" eb="56">
      <t>ニュウリョク</t>
    </rPh>
    <rPh sb="58" eb="60">
      <t>コンキョ</t>
    </rPh>
    <rPh sb="60" eb="62">
      <t>シリョウ</t>
    </rPh>
    <rPh sb="63" eb="65">
      <t>テンプ</t>
    </rPh>
    <phoneticPr fontId="2"/>
  </si>
  <si>
    <t>導入前の施設全体での使用量・排出量</t>
    <rPh sb="0" eb="3">
      <t>ドウニュウマエ</t>
    </rPh>
    <rPh sb="4" eb="6">
      <t>シセツ</t>
    </rPh>
    <phoneticPr fontId="2"/>
  </si>
  <si>
    <t>再エネ発熱量自家消費率</t>
    <rPh sb="0" eb="1">
      <t>サイ</t>
    </rPh>
    <rPh sb="3" eb="6">
      <t>ハツネツリョウ</t>
    </rPh>
    <phoneticPr fontId="2"/>
  </si>
  <si>
    <t>再エネ発電量自家消費率</t>
    <rPh sb="0" eb="1">
      <t>サイ</t>
    </rPh>
    <rPh sb="3" eb="6">
      <t>ハツデンリョウ</t>
    </rPh>
    <phoneticPr fontId="2"/>
  </si>
  <si>
    <r>
      <t>※記入方法については、記入例を参照のこと。</t>
    </r>
    <r>
      <rPr>
        <b/>
        <sz val="12"/>
        <color rgb="FFFF0000"/>
        <rFont val="游ゴシック"/>
        <family val="3"/>
        <charset val="128"/>
        <scheme val="minor"/>
      </rPr>
      <t>(D)、(D')、(E)、(E')、(G)</t>
    </r>
    <r>
      <rPr>
        <sz val="12"/>
        <color theme="1"/>
        <rFont val="游ゴシック"/>
        <family val="3"/>
        <charset val="128"/>
        <scheme val="minor"/>
      </rPr>
      <t>及び</t>
    </r>
    <r>
      <rPr>
        <b/>
        <sz val="12"/>
        <color rgb="FFFF0000"/>
        <rFont val="游ゴシック"/>
        <family val="3"/>
        <charset val="128"/>
        <scheme val="minor"/>
      </rPr>
      <t>(H)</t>
    </r>
    <r>
      <rPr>
        <sz val="12"/>
        <color theme="1"/>
        <rFont val="游ゴシック"/>
        <family val="3"/>
        <charset val="128"/>
        <scheme val="minor"/>
      </rPr>
      <t>はB-1実施計画書〈6.現時点で想定される事業の効果〉欄に入力する数値</t>
    </r>
    <rPh sb="1" eb="3">
      <t>キニュウ</t>
    </rPh>
    <rPh sb="3" eb="5">
      <t>ホウホウ</t>
    </rPh>
    <rPh sb="11" eb="14">
      <t>キニュウレイ</t>
    </rPh>
    <rPh sb="15" eb="17">
      <t>サンショウ</t>
    </rPh>
    <rPh sb="42" eb="43">
      <t>オヨ</t>
    </rPh>
    <rPh sb="51" eb="56">
      <t>ジッシケイカクショ</t>
    </rPh>
    <rPh sb="59" eb="62">
      <t>ゲンジテン</t>
    </rPh>
    <rPh sb="63" eb="65">
      <t>ソウテイ</t>
    </rPh>
    <rPh sb="68" eb="70">
      <t>ジギョウ</t>
    </rPh>
    <rPh sb="71" eb="73">
      <t>コウカ</t>
    </rPh>
    <rPh sb="74" eb="75">
      <t>ラン</t>
    </rPh>
    <rPh sb="76" eb="78">
      <t>ニュウリョク</t>
    </rPh>
    <rPh sb="80" eb="82">
      <t>スウチ</t>
    </rPh>
    <phoneticPr fontId="2"/>
  </si>
  <si>
    <r>
      <t>※10　</t>
    </r>
    <r>
      <rPr>
        <b/>
        <sz val="12"/>
        <color rgb="FFFF0000"/>
        <rFont val="游ゴシック"/>
        <family val="3"/>
        <charset val="128"/>
        <scheme val="minor"/>
      </rPr>
      <t>(D)、(D')、(E)、(E')、(G)</t>
    </r>
    <r>
      <rPr>
        <sz val="12"/>
        <rFont val="游ゴシック"/>
        <family val="3"/>
        <charset val="128"/>
        <scheme val="minor"/>
      </rPr>
      <t>及び</t>
    </r>
    <r>
      <rPr>
        <b/>
        <sz val="12"/>
        <color rgb="FFFF0000"/>
        <rFont val="游ゴシック"/>
        <family val="3"/>
        <charset val="128"/>
        <scheme val="minor"/>
      </rPr>
      <t>(H)</t>
    </r>
    <r>
      <rPr>
        <sz val="12"/>
        <rFont val="游ゴシック"/>
        <family val="3"/>
        <charset val="128"/>
        <scheme val="minor"/>
      </rPr>
      <t>はB-1実施計画書〈6.現時点で想定される事業の効果〉欄に入力する数値です。</t>
    </r>
    <phoneticPr fontId="2"/>
  </si>
  <si>
    <t>CO2削減比率</t>
    <rPh sb="3" eb="7">
      <t>サクゲンヒリツ</t>
    </rPh>
    <phoneticPr fontId="2"/>
  </si>
  <si>
    <t>計 (a）</t>
    <rPh sb="0" eb="1">
      <t>ケイ</t>
    </rPh>
    <phoneticPr fontId="2"/>
  </si>
  <si>
    <t>計(b)</t>
    <rPh sb="0" eb="1">
      <t>ケイ</t>
    </rPh>
    <phoneticPr fontId="2"/>
  </si>
  <si>
    <t>計 (d)</t>
    <rPh sb="0" eb="1">
      <t>ケイ</t>
    </rPh>
    <phoneticPr fontId="2"/>
  </si>
  <si>
    <t>計（e）</t>
    <rPh sb="0" eb="1">
      <t>ケイ</t>
    </rPh>
    <phoneticPr fontId="2"/>
  </si>
  <si>
    <t>年間発熱量(h)</t>
    <rPh sb="0" eb="2">
      <t>ネンカン</t>
    </rPh>
    <rPh sb="2" eb="4">
      <t>ハツネツ</t>
    </rPh>
    <rPh sb="4" eb="5">
      <t>リョウ</t>
    </rPh>
    <phoneticPr fontId="2"/>
  </si>
  <si>
    <t>総排出量(i)</t>
    <rPh sb="0" eb="4">
      <t>ソウハイシュツリョウ</t>
    </rPh>
    <phoneticPr fontId="2"/>
  </si>
  <si>
    <t>CO2削減量t(g)</t>
    <rPh sb="3" eb="6">
      <t>サクゲンリョウ</t>
    </rPh>
    <phoneticPr fontId="2"/>
  </si>
  <si>
    <t>CO2排出係数</t>
    <rPh sb="3" eb="5">
      <t>ハイシュツ</t>
    </rPh>
    <rPh sb="5" eb="7">
      <t>ケイスウ</t>
    </rPh>
    <phoneticPr fontId="2"/>
  </si>
  <si>
    <t>軽油</t>
    <rPh sb="0" eb="2">
      <t>ケイユ</t>
    </rPh>
    <phoneticPr fontId="2"/>
  </si>
  <si>
    <t>Ａ重油</t>
    <rPh sb="1" eb="3">
      <t>ジュウユ</t>
    </rPh>
    <phoneticPr fontId="2"/>
  </si>
  <si>
    <t>B,C重油</t>
    <rPh sb="3" eb="5">
      <t>ジュウユ</t>
    </rPh>
    <phoneticPr fontId="2"/>
  </si>
  <si>
    <t>LPG</t>
    <phoneticPr fontId="2"/>
  </si>
  <si>
    <t>Kg</t>
    <phoneticPr fontId="2"/>
  </si>
  <si>
    <t>Nm3</t>
    <phoneticPr fontId="2"/>
  </si>
  <si>
    <t>LNG</t>
    <phoneticPr fontId="2"/>
  </si>
  <si>
    <t>天然ガス
LNG以外</t>
    <rPh sb="0" eb="2">
      <t>テンネン</t>
    </rPh>
    <rPh sb="8" eb="10">
      <t>イガイ</t>
    </rPh>
    <phoneticPr fontId="2"/>
  </si>
  <si>
    <r>
      <t>Nm</t>
    </r>
    <r>
      <rPr>
        <b/>
        <vertAlign val="superscript"/>
        <sz val="12"/>
        <color theme="1"/>
        <rFont val="游ゴシック"/>
        <family val="3"/>
        <charset val="128"/>
        <scheme val="minor"/>
      </rPr>
      <t>3</t>
    </r>
    <phoneticPr fontId="2"/>
  </si>
  <si>
    <t>(低位）40.6</t>
    <rPh sb="1" eb="3">
      <t>テイイ</t>
    </rPh>
    <phoneticPr fontId="2"/>
  </si>
  <si>
    <t>(高位) 46</t>
    <rPh sb="1" eb="3">
      <t>コウイ</t>
    </rPh>
    <phoneticPr fontId="2"/>
  </si>
  <si>
    <t>※6　燃料の発熱量及びCO2排出係数は標準排出係数を参照の事。「環境省の温室効果ガス排出量 算定・報告・公表制度の算定方法・排出係数一覧」を参照してもよい</t>
    <rPh sb="3" eb="5">
      <t>ネンリョウ</t>
    </rPh>
    <rPh sb="6" eb="7">
      <t>ハツ</t>
    </rPh>
    <rPh sb="7" eb="9">
      <t>ネツリョウ</t>
    </rPh>
    <rPh sb="9" eb="10">
      <t>オヨ</t>
    </rPh>
    <rPh sb="14" eb="18">
      <t>ハイシュツケイスウ</t>
    </rPh>
    <rPh sb="19" eb="21">
      <t>ヒョウジュン</t>
    </rPh>
    <rPh sb="21" eb="25">
      <t>ハイシュツケイスウ</t>
    </rPh>
    <rPh sb="26" eb="28">
      <t>サンショウ</t>
    </rPh>
    <rPh sb="29" eb="30">
      <t>コト</t>
    </rPh>
    <rPh sb="32" eb="35">
      <t>カンキョウショウ</t>
    </rPh>
    <rPh sb="70" eb="72">
      <t>サンショウ</t>
    </rPh>
    <phoneticPr fontId="2"/>
  </si>
  <si>
    <t>発熱量(MJ)
(MJ)</t>
    <rPh sb="0" eb="3">
      <t>ハツネツリョウ</t>
    </rPh>
    <phoneticPr fontId="2"/>
  </si>
  <si>
    <t>2024-単位発熱量とCO2排出係数</t>
    <rPh sb="5" eb="10">
      <t>タンイハツネツリョウ</t>
    </rPh>
    <rPh sb="14" eb="18">
      <t>ハイシュツケイスウ</t>
    </rPh>
    <phoneticPr fontId="2"/>
  </si>
  <si>
    <t>※3　CO2発生量を計算する。　電力の排出係数は0.438を基本としますが、各電力事業者の係数を使用してもよい。（各電力事業者の根拠資料を提出の事）</t>
    <rPh sb="6" eb="9">
      <t>ハッセイリョウ</t>
    </rPh>
    <rPh sb="10" eb="12">
      <t>ケイサン</t>
    </rPh>
    <rPh sb="16" eb="18">
      <t>デンリョク</t>
    </rPh>
    <rPh sb="19" eb="23">
      <t>ハイシュツケイスウ</t>
    </rPh>
    <rPh sb="30" eb="32">
      <t>キホン</t>
    </rPh>
    <rPh sb="38" eb="44">
      <t>カクデンリョクジギョウシャ</t>
    </rPh>
    <rPh sb="45" eb="47">
      <t>ケイスウ</t>
    </rPh>
    <rPh sb="48" eb="50">
      <t>シヨウ</t>
    </rPh>
    <rPh sb="57" eb="60">
      <t>カクデンリョク</t>
    </rPh>
    <rPh sb="60" eb="63">
      <t>ジギョウシャ</t>
    </rPh>
    <rPh sb="64" eb="68">
      <t>コンキョシリョウ</t>
    </rPh>
    <rPh sb="69" eb="71">
      <t>テイシュツ</t>
    </rPh>
    <rPh sb="72" eb="73">
      <t>コト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</si>
</sst>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#,##0.0;[Red]\-#,##0.0"/>
    <numFmt numFmtId="178" formatCode="0.0%"/>
    <numFmt numFmtId="179" formatCode="#,##0_);[Red]\(#,##0\)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b/>
      <vertAlign val="superscript"/>
      <sz val="12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58">
    <xf numFmtId="0" fontId="0" fillId="0" borderId="0" xfId="0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38" fontId="4" fillId="0" borderId="0" xfId="1" applyFont="1" applyFill="1" applyBorder="1" applyAlignment="1">
      <alignment vertical="center" wrapText="1"/>
    </xf>
    <xf numFmtId="38" fontId="4" fillId="0" borderId="0" xfId="1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40" fontId="6" fillId="0" borderId="7" xfId="1" applyNumberFormat="1" applyFont="1" applyFill="1" applyBorder="1">
      <alignment vertical="center"/>
    </xf>
    <xf numFmtId="40" fontId="7" fillId="0" borderId="40" xfId="1" applyNumberFormat="1" applyFont="1" applyFill="1" applyBorder="1">
      <alignment vertical="center"/>
    </xf>
    <xf numFmtId="0" fontId="4" fillId="0" borderId="0" xfId="0" applyFont="1">
      <alignment vertical="center"/>
    </xf>
    <xf numFmtId="38" fontId="4" fillId="0" borderId="15" xfId="1" applyFont="1" applyFill="1" applyBorder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4" xfId="1" applyFont="1" applyFill="1" applyBorder="1">
      <alignment vertical="center"/>
    </xf>
    <xf numFmtId="2" fontId="4" fillId="0" borderId="20" xfId="0" applyNumberFormat="1" applyFont="1" applyBorder="1">
      <alignment vertical="center"/>
    </xf>
    <xf numFmtId="38" fontId="4" fillId="0" borderId="16" xfId="1" applyFont="1" applyFill="1" applyBorder="1" applyAlignment="1">
      <alignment horizontal="right" vertical="center"/>
    </xf>
    <xf numFmtId="2" fontId="4" fillId="0" borderId="4" xfId="0" applyNumberFormat="1" applyFont="1" applyBorder="1">
      <alignment vertical="center"/>
    </xf>
    <xf numFmtId="40" fontId="7" fillId="0" borderId="20" xfId="1" applyNumberFormat="1" applyFont="1" applyFill="1" applyBorder="1">
      <alignment vertical="center"/>
    </xf>
    <xf numFmtId="38" fontId="4" fillId="0" borderId="56" xfId="1" applyFont="1" applyFill="1" applyBorder="1">
      <alignment vertical="center"/>
    </xf>
    <xf numFmtId="0" fontId="4" fillId="0" borderId="18" xfId="0" applyFont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38" fontId="4" fillId="0" borderId="18" xfId="1" applyFont="1" applyFill="1" applyBorder="1">
      <alignment vertical="center"/>
    </xf>
    <xf numFmtId="38" fontId="4" fillId="0" borderId="0" xfId="1" applyFont="1" applyFill="1" applyBorder="1">
      <alignment vertical="center"/>
    </xf>
    <xf numFmtId="0" fontId="4" fillId="0" borderId="29" xfId="0" applyFont="1" applyBorder="1" applyAlignment="1">
      <alignment horizontal="center" vertical="center"/>
    </xf>
    <xf numFmtId="38" fontId="4" fillId="0" borderId="28" xfId="1" applyFont="1" applyFill="1" applyBorder="1">
      <alignment vertical="center"/>
    </xf>
    <xf numFmtId="38" fontId="4" fillId="0" borderId="29" xfId="1" applyFont="1" applyFill="1" applyBorder="1">
      <alignment vertical="center"/>
    </xf>
    <xf numFmtId="2" fontId="4" fillId="0" borderId="51" xfId="0" applyNumberFormat="1" applyFont="1" applyBorder="1">
      <alignment vertical="center"/>
    </xf>
    <xf numFmtId="40" fontId="7" fillId="0" borderId="52" xfId="1" applyNumberFormat="1" applyFont="1" applyFill="1" applyBorder="1">
      <alignment vertical="center"/>
    </xf>
    <xf numFmtId="38" fontId="4" fillId="0" borderId="38" xfId="1" applyFont="1" applyFill="1" applyBorder="1">
      <alignment vertical="center"/>
    </xf>
    <xf numFmtId="2" fontId="4" fillId="0" borderId="39" xfId="0" applyNumberFormat="1" applyFont="1" applyBorder="1">
      <alignment vertical="center"/>
    </xf>
    <xf numFmtId="38" fontId="4" fillId="0" borderId="58" xfId="1" applyFont="1" applyFill="1" applyBorder="1">
      <alignment vertical="center"/>
    </xf>
    <xf numFmtId="2" fontId="4" fillId="0" borderId="6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33" xfId="1" applyFont="1" applyFill="1" applyBorder="1">
      <alignment vertical="center"/>
    </xf>
    <xf numFmtId="2" fontId="4" fillId="0" borderId="34" xfId="0" applyNumberFormat="1" applyFont="1" applyBorder="1">
      <alignment vertical="center"/>
    </xf>
    <xf numFmtId="38" fontId="4" fillId="0" borderId="31" xfId="1" applyFont="1" applyFill="1" applyBorder="1">
      <alignment vertical="center"/>
    </xf>
    <xf numFmtId="38" fontId="4" fillId="0" borderId="81" xfId="1" applyFont="1" applyFill="1" applyBorder="1">
      <alignment vertical="center"/>
    </xf>
    <xf numFmtId="2" fontId="4" fillId="0" borderId="78" xfId="0" applyNumberFormat="1" applyFont="1" applyBorder="1">
      <alignment vertical="center"/>
    </xf>
    <xf numFmtId="38" fontId="4" fillId="0" borderId="22" xfId="0" applyNumberFormat="1" applyFont="1" applyBorder="1">
      <alignment vertical="center"/>
    </xf>
    <xf numFmtId="40" fontId="4" fillId="0" borderId="4" xfId="0" applyNumberFormat="1" applyFont="1" applyBorder="1">
      <alignment vertical="center"/>
    </xf>
    <xf numFmtId="2" fontId="4" fillId="0" borderId="54" xfId="0" applyNumberFormat="1" applyFont="1" applyBorder="1">
      <alignment vertical="center"/>
    </xf>
    <xf numFmtId="38" fontId="4" fillId="0" borderId="65" xfId="1" applyFont="1" applyFill="1" applyBorder="1">
      <alignment vertical="center"/>
    </xf>
    <xf numFmtId="0" fontId="4" fillId="0" borderId="66" xfId="0" applyFont="1" applyBorder="1" applyAlignment="1">
      <alignment horizontal="center" vertical="center"/>
    </xf>
    <xf numFmtId="38" fontId="4" fillId="0" borderId="63" xfId="1" applyFont="1" applyFill="1" applyBorder="1">
      <alignment vertical="center"/>
    </xf>
    <xf numFmtId="2" fontId="4" fillId="0" borderId="67" xfId="0" applyNumberFormat="1" applyFont="1" applyBorder="1">
      <alignment vertical="center"/>
    </xf>
    <xf numFmtId="38" fontId="4" fillId="0" borderId="66" xfId="1" applyFont="1" applyFill="1" applyBorder="1">
      <alignment vertical="center"/>
    </xf>
    <xf numFmtId="38" fontId="4" fillId="0" borderId="71" xfId="1" applyFont="1" applyFill="1" applyBorder="1">
      <alignment vertical="center"/>
    </xf>
    <xf numFmtId="0" fontId="4" fillId="0" borderId="72" xfId="0" applyFont="1" applyBorder="1" applyAlignment="1">
      <alignment horizontal="center" vertical="center"/>
    </xf>
    <xf numFmtId="38" fontId="4" fillId="0" borderId="70" xfId="1" applyFont="1" applyFill="1" applyBorder="1">
      <alignment vertical="center"/>
    </xf>
    <xf numFmtId="2" fontId="4" fillId="0" borderId="73" xfId="0" applyNumberFormat="1" applyFont="1" applyBorder="1">
      <alignment vertical="center"/>
    </xf>
    <xf numFmtId="40" fontId="4" fillId="0" borderId="70" xfId="0" applyNumberFormat="1" applyFont="1" applyBorder="1">
      <alignment vertical="center"/>
    </xf>
    <xf numFmtId="40" fontId="7" fillId="0" borderId="73" xfId="1" applyNumberFormat="1" applyFont="1" applyFill="1" applyBorder="1">
      <alignment vertical="center"/>
    </xf>
    <xf numFmtId="38" fontId="4" fillId="0" borderId="35" xfId="1" applyFont="1" applyFill="1" applyBorder="1">
      <alignment vertical="center"/>
    </xf>
    <xf numFmtId="0" fontId="4" fillId="0" borderId="36" xfId="0" applyFont="1" applyBorder="1" applyAlignment="1">
      <alignment horizontal="center" vertical="center"/>
    </xf>
    <xf numFmtId="38" fontId="4" fillId="0" borderId="36" xfId="1" applyFont="1" applyFill="1" applyBorder="1" applyAlignment="1">
      <alignment horizontal="center" vertical="center"/>
    </xf>
    <xf numFmtId="38" fontId="4" fillId="0" borderId="72" xfId="1" applyFont="1" applyFill="1" applyBorder="1" applyAlignment="1">
      <alignment horizontal="center" vertical="center"/>
    </xf>
    <xf numFmtId="38" fontId="4" fillId="0" borderId="9" xfId="0" applyNumberFormat="1" applyFont="1" applyBorder="1">
      <alignment vertical="center"/>
    </xf>
    <xf numFmtId="0" fontId="4" fillId="0" borderId="51" xfId="0" applyFont="1" applyBorder="1" applyAlignment="1">
      <alignment horizontal="center" vertical="center"/>
    </xf>
    <xf numFmtId="38" fontId="4" fillId="0" borderId="85" xfId="1" applyFont="1" applyFill="1" applyBorder="1">
      <alignment vertical="center"/>
    </xf>
    <xf numFmtId="2" fontId="4" fillId="0" borderId="87" xfId="0" applyNumberFormat="1" applyFont="1" applyBorder="1">
      <alignment vertical="center"/>
    </xf>
    <xf numFmtId="40" fontId="7" fillId="0" borderId="89" xfId="1" applyNumberFormat="1" applyFont="1" applyFill="1" applyBorder="1">
      <alignment vertical="center"/>
    </xf>
    <xf numFmtId="38" fontId="4" fillId="0" borderId="7" xfId="0" applyNumberFormat="1" applyFont="1" applyBorder="1">
      <alignment vertical="center"/>
    </xf>
    <xf numFmtId="2" fontId="6" fillId="0" borderId="7" xfId="1" applyNumberFormat="1" applyFont="1" applyFill="1" applyBorder="1">
      <alignment vertical="center"/>
    </xf>
    <xf numFmtId="40" fontId="6" fillId="0" borderId="8" xfId="1" applyNumberFormat="1" applyFont="1" applyFill="1" applyBorder="1">
      <alignment vertical="center"/>
    </xf>
    <xf numFmtId="38" fontId="4" fillId="0" borderId="90" xfId="1" applyFont="1" applyFill="1" applyBorder="1">
      <alignment vertical="center"/>
    </xf>
    <xf numFmtId="38" fontId="4" fillId="0" borderId="93" xfId="1" applyFont="1" applyFill="1" applyBorder="1">
      <alignment vertical="center"/>
    </xf>
    <xf numFmtId="0" fontId="6" fillId="0" borderId="4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 wrapText="1"/>
    </xf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38" fontId="4" fillId="0" borderId="0" xfId="1" applyFont="1" applyBorder="1">
      <alignment vertical="center"/>
    </xf>
    <xf numFmtId="38" fontId="4" fillId="0" borderId="0" xfId="1" applyFont="1" applyBorder="1" applyAlignment="1">
      <alignment horizontal="right" vertical="center"/>
    </xf>
    <xf numFmtId="177" fontId="4" fillId="0" borderId="0" xfId="1" applyNumberFormat="1" applyFont="1" applyBorder="1">
      <alignment vertical="center"/>
    </xf>
    <xf numFmtId="38" fontId="4" fillId="0" borderId="0" xfId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55" xfId="0" applyFont="1" applyBorder="1" applyAlignment="1">
      <alignment horizontal="center" vertical="center"/>
    </xf>
    <xf numFmtId="0" fontId="4" fillId="0" borderId="26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6" fillId="0" borderId="21" xfId="0" applyFont="1" applyBorder="1" applyAlignment="1">
      <alignment vertical="center" textRotation="255" wrapText="1"/>
    </xf>
    <xf numFmtId="0" fontId="6" fillId="0" borderId="0" xfId="0" applyFont="1" applyAlignment="1">
      <alignment vertical="center" textRotation="255" wrapText="1"/>
    </xf>
    <xf numFmtId="0" fontId="6" fillId="0" borderId="0" xfId="0" applyFont="1" applyAlignment="1">
      <alignment horizontal="center" vertical="center"/>
    </xf>
    <xf numFmtId="2" fontId="4" fillId="0" borderId="10" xfId="0" applyNumberFormat="1" applyFont="1" applyBorder="1">
      <alignment vertical="center"/>
    </xf>
    <xf numFmtId="176" fontId="4" fillId="0" borderId="9" xfId="0" applyNumberFormat="1" applyFont="1" applyBorder="1" applyAlignment="1">
      <alignment horizontal="center" vertical="center"/>
    </xf>
    <xf numFmtId="38" fontId="4" fillId="0" borderId="9" xfId="1" applyFont="1" applyFill="1" applyBorder="1">
      <alignment vertical="center"/>
    </xf>
    <xf numFmtId="38" fontId="4" fillId="0" borderId="9" xfId="1" applyFont="1" applyFill="1" applyBorder="1" applyAlignment="1">
      <alignment horizontal="right" vertical="center"/>
    </xf>
    <xf numFmtId="2" fontId="6" fillId="0" borderId="9" xfId="1" applyNumberFormat="1" applyFont="1" applyFill="1" applyBorder="1">
      <alignment vertical="center"/>
    </xf>
    <xf numFmtId="40" fontId="6" fillId="0" borderId="10" xfId="1" applyNumberFormat="1" applyFont="1" applyFill="1" applyBorder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10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0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92" xfId="0" applyFont="1" applyBorder="1" applyAlignment="1">
      <alignment horizontal="center" vertical="center" wrapText="1"/>
    </xf>
    <xf numFmtId="0" fontId="4" fillId="0" borderId="95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38" fontId="4" fillId="0" borderId="16" xfId="1" applyFont="1" applyFill="1" applyBorder="1" applyAlignment="1">
      <alignment horizontal="center" vertical="center"/>
    </xf>
    <xf numFmtId="38" fontId="4" fillId="0" borderId="57" xfId="1" applyFont="1" applyFill="1" applyBorder="1" applyAlignment="1">
      <alignment horizontal="center" vertical="center"/>
    </xf>
    <xf numFmtId="38" fontId="4" fillId="0" borderId="48" xfId="1" applyFont="1" applyFill="1" applyBorder="1" applyAlignment="1">
      <alignment horizontal="center" vertical="center"/>
    </xf>
    <xf numFmtId="38" fontId="4" fillId="0" borderId="53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31" xfId="1" applyFont="1" applyFill="1" applyBorder="1" applyAlignment="1">
      <alignment horizontal="center" vertical="center"/>
    </xf>
    <xf numFmtId="38" fontId="4" fillId="0" borderId="88" xfId="1" applyFont="1" applyFill="1" applyBorder="1" applyAlignment="1">
      <alignment horizontal="center" vertical="center"/>
    </xf>
    <xf numFmtId="177" fontId="6" fillId="0" borderId="6" xfId="1" applyNumberFormat="1" applyFont="1" applyFill="1" applyBorder="1" applyAlignment="1">
      <alignment horizontal="center" vertical="center"/>
    </xf>
    <xf numFmtId="177" fontId="6" fillId="0" borderId="9" xfId="1" applyNumberFormat="1" applyFont="1" applyFill="1" applyBorder="1" applyAlignment="1">
      <alignment horizontal="center" vertical="center"/>
    </xf>
    <xf numFmtId="38" fontId="4" fillId="0" borderId="68" xfId="1" applyFont="1" applyFill="1" applyBorder="1" applyAlignment="1">
      <alignment horizontal="center" vertical="center"/>
    </xf>
    <xf numFmtId="38" fontId="4" fillId="0" borderId="75" xfId="1" applyFont="1" applyFill="1" applyBorder="1" applyAlignment="1">
      <alignment horizontal="center" vertical="center"/>
    </xf>
    <xf numFmtId="38" fontId="4" fillId="0" borderId="37" xfId="1" applyFont="1" applyFill="1" applyBorder="1" applyAlignment="1">
      <alignment horizontal="center" vertical="center"/>
    </xf>
    <xf numFmtId="38" fontId="4" fillId="0" borderId="45" xfId="1" applyFont="1" applyFill="1" applyBorder="1" applyAlignment="1">
      <alignment horizontal="center" vertical="center"/>
    </xf>
    <xf numFmtId="40" fontId="4" fillId="0" borderId="22" xfId="0" applyNumberFormat="1" applyFont="1" applyBorder="1">
      <alignment vertical="center"/>
    </xf>
    <xf numFmtId="38" fontId="4" fillId="0" borderId="0" xfId="1" applyFont="1" applyAlignment="1">
      <alignment horizontal="center" vertical="center"/>
    </xf>
    <xf numFmtId="38" fontId="4" fillId="0" borderId="5" xfId="1" applyFont="1" applyBorder="1" applyAlignment="1">
      <alignment horizontal="center" vertical="center" wrapText="1"/>
    </xf>
    <xf numFmtId="38" fontId="4" fillId="0" borderId="49" xfId="1" applyFont="1" applyBorder="1" applyAlignment="1">
      <alignment horizontal="center" vertical="center"/>
    </xf>
    <xf numFmtId="38" fontId="4" fillId="0" borderId="4" xfId="1" applyFont="1" applyFill="1" applyBorder="1" applyAlignment="1">
      <alignment vertical="center"/>
    </xf>
    <xf numFmtId="38" fontId="4" fillId="0" borderId="24" xfId="1" applyFont="1" applyBorder="1" applyAlignment="1">
      <alignment horizontal="center" vertical="center"/>
    </xf>
    <xf numFmtId="38" fontId="4" fillId="0" borderId="28" xfId="1" applyFont="1" applyFill="1" applyBorder="1" applyAlignment="1">
      <alignment vertical="center"/>
    </xf>
    <xf numFmtId="38" fontId="4" fillId="0" borderId="59" xfId="1" applyFont="1" applyBorder="1" applyAlignment="1">
      <alignment horizontal="center" vertical="center"/>
    </xf>
    <xf numFmtId="38" fontId="4" fillId="0" borderId="31" xfId="1" applyFont="1" applyFill="1" applyBorder="1" applyAlignment="1">
      <alignment vertical="center"/>
    </xf>
    <xf numFmtId="38" fontId="4" fillId="0" borderId="84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177" fontId="6" fillId="0" borderId="9" xfId="1" applyNumberFormat="1" applyFont="1" applyFill="1" applyBorder="1">
      <alignment vertical="center"/>
    </xf>
    <xf numFmtId="38" fontId="4" fillId="0" borderId="60" xfId="1" applyFont="1" applyBorder="1" applyAlignment="1">
      <alignment horizontal="center" vertical="center"/>
    </xf>
    <xf numFmtId="38" fontId="4" fillId="0" borderId="62" xfId="1" applyFont="1" applyBorder="1" applyAlignment="1">
      <alignment horizontal="center" vertical="center"/>
    </xf>
    <xf numFmtId="38" fontId="4" fillId="0" borderId="69" xfId="1" applyFont="1" applyBorder="1" applyAlignment="1">
      <alignment horizontal="center" vertical="center"/>
    </xf>
    <xf numFmtId="38" fontId="4" fillId="0" borderId="30" xfId="1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38" fontId="4" fillId="0" borderId="43" xfId="1" applyFont="1" applyBorder="1" applyAlignment="1">
      <alignment horizontal="center" vertical="center"/>
    </xf>
    <xf numFmtId="38" fontId="6" fillId="0" borderId="0" xfId="1" applyFont="1" applyAlignment="1">
      <alignment horizontal="center"/>
    </xf>
    <xf numFmtId="38" fontId="4" fillId="0" borderId="0" xfId="1" applyFont="1" applyAlignment="1">
      <alignment horizontal="center" vertical="center" wrapText="1"/>
    </xf>
    <xf numFmtId="0" fontId="4" fillId="0" borderId="8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38" fontId="4" fillId="0" borderId="51" xfId="1" applyFont="1" applyFill="1" applyBorder="1" applyAlignment="1">
      <alignment horizontal="center" vertical="center"/>
    </xf>
    <xf numFmtId="38" fontId="4" fillId="0" borderId="87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0" xfId="0" applyNumberFormat="1" applyFont="1">
      <alignment vertical="center"/>
    </xf>
    <xf numFmtId="2" fontId="4" fillId="0" borderId="0" xfId="0" applyNumberFormat="1" applyFo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12" xfId="1" applyFont="1" applyFill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38" fontId="4" fillId="0" borderId="70" xfId="1" applyFont="1" applyFill="1" applyBorder="1" applyAlignment="1">
      <alignment horizontal="center" vertical="center"/>
    </xf>
    <xf numFmtId="0" fontId="4" fillId="0" borderId="70" xfId="0" applyFont="1" applyBorder="1" applyAlignment="1">
      <alignment horizontal="center" vertical="center" wrapText="1"/>
    </xf>
    <xf numFmtId="40" fontId="3" fillId="2" borderId="23" xfId="1" applyNumberFormat="1" applyFont="1" applyFill="1" applyBorder="1">
      <alignment vertical="center"/>
    </xf>
    <xf numFmtId="177" fontId="3" fillId="0" borderId="0" xfId="1" applyNumberFormat="1" applyFont="1" applyFill="1" applyBorder="1" applyAlignment="1">
      <alignment horizontal="center" vertical="center"/>
    </xf>
    <xf numFmtId="38" fontId="4" fillId="0" borderId="74" xfId="1" applyFont="1" applyFill="1" applyBorder="1" applyAlignment="1">
      <alignment horizontal="center" vertical="center"/>
    </xf>
    <xf numFmtId="38" fontId="4" fillId="0" borderId="44" xfId="0" applyNumberFormat="1" applyFont="1" applyBorder="1">
      <alignment vertical="center"/>
    </xf>
    <xf numFmtId="2" fontId="9" fillId="0" borderId="0" xfId="0" applyNumberFormat="1" applyFont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0" applyNumberFormat="1" applyFont="1">
      <alignment vertical="center"/>
    </xf>
    <xf numFmtId="176" fontId="9" fillId="0" borderId="0" xfId="0" applyNumberFormat="1" applyFont="1" applyAlignment="1">
      <alignment horizontal="center" vertical="center"/>
    </xf>
    <xf numFmtId="38" fontId="3" fillId="3" borderId="23" xfId="1" applyFont="1" applyFill="1" applyBorder="1">
      <alignment vertical="center"/>
    </xf>
    <xf numFmtId="38" fontId="4" fillId="0" borderId="41" xfId="1" applyFont="1" applyFill="1" applyBorder="1" applyAlignment="1">
      <alignment vertical="center" wrapText="1"/>
    </xf>
    <xf numFmtId="38" fontId="4" fillId="0" borderId="51" xfId="1" applyFont="1" applyFill="1" applyBorder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87" xfId="1" applyFont="1" applyFill="1" applyBorder="1">
      <alignment vertical="center"/>
    </xf>
    <xf numFmtId="38" fontId="4" fillId="0" borderId="9" xfId="1" applyFont="1" applyBorder="1">
      <alignment vertical="center"/>
    </xf>
    <xf numFmtId="40" fontId="4" fillId="0" borderId="20" xfId="1" applyNumberFormat="1" applyFont="1" applyBorder="1">
      <alignment vertical="center"/>
    </xf>
    <xf numFmtId="40" fontId="4" fillId="0" borderId="52" xfId="1" applyNumberFormat="1" applyFont="1" applyBorder="1">
      <alignment vertical="center"/>
    </xf>
    <xf numFmtId="40" fontId="4" fillId="0" borderId="91" xfId="0" applyNumberFormat="1" applyFont="1" applyBorder="1">
      <alignment vertical="center"/>
    </xf>
    <xf numFmtId="40" fontId="4" fillId="0" borderId="61" xfId="0" applyNumberFormat="1" applyFont="1" applyBorder="1">
      <alignment vertical="center"/>
    </xf>
    <xf numFmtId="40" fontId="4" fillId="0" borderId="94" xfId="0" applyNumberFormat="1" applyFont="1" applyBorder="1">
      <alignment vertical="center"/>
    </xf>
    <xf numFmtId="40" fontId="4" fillId="0" borderId="86" xfId="0" applyNumberFormat="1" applyFont="1" applyBorder="1">
      <alignment vertical="center"/>
    </xf>
    <xf numFmtId="40" fontId="4" fillId="0" borderId="8" xfId="0" applyNumberFormat="1" applyFont="1" applyBorder="1">
      <alignment vertical="center"/>
    </xf>
    <xf numFmtId="177" fontId="4" fillId="0" borderId="0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 shrinkToFit="1"/>
    </xf>
    <xf numFmtId="0" fontId="4" fillId="0" borderId="112" xfId="0" applyFont="1" applyBorder="1" applyAlignment="1">
      <alignment horizontal="center" vertical="center"/>
    </xf>
    <xf numFmtId="0" fontId="4" fillId="0" borderId="113" xfId="0" applyFont="1" applyBorder="1" applyAlignment="1">
      <alignment horizontal="center" vertical="center"/>
    </xf>
    <xf numFmtId="0" fontId="4" fillId="0" borderId="114" xfId="0" applyFont="1" applyBorder="1" applyAlignment="1">
      <alignment horizontal="center" vertical="center" wrapText="1"/>
    </xf>
    <xf numFmtId="0" fontId="4" fillId="0" borderId="117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19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2" fontId="11" fillId="0" borderId="0" xfId="0" applyNumberFormat="1" applyFont="1">
      <alignment vertical="center"/>
    </xf>
    <xf numFmtId="38" fontId="12" fillId="0" borderId="0" xfId="1" applyFont="1" applyFill="1" applyBorder="1" applyAlignment="1">
      <alignment vertical="center"/>
    </xf>
    <xf numFmtId="0" fontId="4" fillId="0" borderId="3" xfId="0" applyFont="1" applyBorder="1">
      <alignment vertical="center"/>
    </xf>
    <xf numFmtId="0" fontId="4" fillId="0" borderId="118" xfId="0" applyFont="1" applyBorder="1" applyAlignment="1">
      <alignment horizontal="center" vertical="center"/>
    </xf>
    <xf numFmtId="0" fontId="4" fillId="0" borderId="121" xfId="0" applyFont="1" applyBorder="1">
      <alignment vertical="center"/>
    </xf>
    <xf numFmtId="0" fontId="4" fillId="0" borderId="121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40" fontId="4" fillId="0" borderId="120" xfId="1" applyNumberFormat="1" applyFont="1" applyBorder="1">
      <alignment vertical="center"/>
    </xf>
    <xf numFmtId="40" fontId="4" fillId="0" borderId="54" xfId="1" applyNumberFormat="1" applyFont="1" applyBorder="1">
      <alignment vertical="center"/>
    </xf>
    <xf numFmtId="40" fontId="4" fillId="0" borderId="123" xfId="1" applyNumberFormat="1" applyFont="1" applyBorder="1">
      <alignment vertical="center"/>
    </xf>
    <xf numFmtId="38" fontId="4" fillId="0" borderId="3" xfId="1" applyFont="1" applyBorder="1">
      <alignment vertical="center"/>
    </xf>
    <xf numFmtId="38" fontId="4" fillId="0" borderId="1" xfId="1" applyFont="1" applyBorder="1">
      <alignment vertical="center"/>
    </xf>
    <xf numFmtId="38" fontId="4" fillId="0" borderId="121" xfId="1" applyFont="1" applyBorder="1">
      <alignment vertical="center"/>
    </xf>
    <xf numFmtId="38" fontId="14" fillId="0" borderId="0" xfId="0" applyNumberFormat="1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 textRotation="255" wrapText="1"/>
    </xf>
    <xf numFmtId="40" fontId="4" fillId="0" borderId="101" xfId="1" applyNumberFormat="1" applyFont="1" applyBorder="1" applyAlignment="1">
      <alignment horizontal="center" vertical="center"/>
    </xf>
    <xf numFmtId="10" fontId="11" fillId="0" borderId="0" xfId="2" applyNumberFormat="1" applyFont="1" applyFill="1" applyBorder="1">
      <alignment vertical="center"/>
    </xf>
    <xf numFmtId="0" fontId="15" fillId="0" borderId="42" xfId="0" applyFont="1" applyBorder="1" applyAlignment="1">
      <alignment vertical="center" textRotation="255" wrapText="1"/>
    </xf>
    <xf numFmtId="40" fontId="6" fillId="0" borderId="101" xfId="1" applyNumberFormat="1" applyFont="1" applyBorder="1" applyAlignment="1">
      <alignment horizontal="center" vertical="center"/>
    </xf>
    <xf numFmtId="38" fontId="6" fillId="0" borderId="0" xfId="0" applyNumberFormat="1" applyFont="1">
      <alignment vertical="center"/>
    </xf>
    <xf numFmtId="0" fontId="6" fillId="0" borderId="0" xfId="0" applyFont="1">
      <alignment vertical="center"/>
    </xf>
    <xf numFmtId="38" fontId="4" fillId="5" borderId="70" xfId="1" applyFont="1" applyFill="1" applyBorder="1">
      <alignment vertical="center"/>
    </xf>
    <xf numFmtId="0" fontId="14" fillId="0" borderId="6" xfId="0" applyFont="1" applyBorder="1" applyAlignment="1">
      <alignment horizontal="center" vertical="center" wrapText="1"/>
    </xf>
    <xf numFmtId="38" fontId="4" fillId="0" borderId="7" xfId="1" applyFont="1" applyBorder="1" applyAlignment="1">
      <alignment horizontal="right" vertical="center"/>
    </xf>
    <xf numFmtId="38" fontId="4" fillId="0" borderId="71" xfId="1" applyFont="1" applyFill="1" applyBorder="1" applyAlignment="1">
      <alignment horizontal="center" vertical="center"/>
    </xf>
    <xf numFmtId="177" fontId="16" fillId="0" borderId="22" xfId="1" applyNumberFormat="1" applyFont="1" applyFill="1" applyBorder="1" applyAlignment="1">
      <alignment horizontal="right" vertical="center"/>
    </xf>
    <xf numFmtId="177" fontId="7" fillId="0" borderId="22" xfId="1" applyNumberFormat="1" applyFont="1" applyFill="1" applyBorder="1" applyAlignment="1">
      <alignment horizontal="right" vertical="center"/>
    </xf>
    <xf numFmtId="0" fontId="6" fillId="0" borderId="21" xfId="0" applyFont="1" applyBorder="1" applyAlignment="1">
      <alignment vertical="center" textRotation="255"/>
    </xf>
    <xf numFmtId="0" fontId="4" fillId="0" borderId="118" xfId="0" applyFont="1" applyBorder="1">
      <alignment vertical="center"/>
    </xf>
    <xf numFmtId="0" fontId="4" fillId="0" borderId="58" xfId="0" applyFont="1" applyBorder="1">
      <alignment vertical="center"/>
    </xf>
    <xf numFmtId="0" fontId="4" fillId="0" borderId="122" xfId="0" applyFont="1" applyBorder="1">
      <alignment vertical="center"/>
    </xf>
    <xf numFmtId="40" fontId="4" fillId="0" borderId="61" xfId="1" applyNumberFormat="1" applyFont="1" applyBorder="1">
      <alignment vertical="center"/>
    </xf>
    <xf numFmtId="38" fontId="4" fillId="0" borderId="0" xfId="0" applyNumberFormat="1" applyFont="1" applyAlignment="1">
      <alignment vertical="center" wrapText="1"/>
    </xf>
    <xf numFmtId="40" fontId="3" fillId="4" borderId="10" xfId="1" applyNumberFormat="1" applyFont="1" applyFill="1" applyBorder="1">
      <alignment vertical="center"/>
    </xf>
    <xf numFmtId="40" fontId="4" fillId="4" borderId="10" xfId="1" applyNumberFormat="1" applyFont="1" applyFill="1" applyBorder="1">
      <alignment vertical="center"/>
    </xf>
    <xf numFmtId="0" fontId="4" fillId="0" borderId="0" xfId="0" applyFont="1" applyAlignment="1">
      <alignment horizontal="right" vertical="center"/>
    </xf>
    <xf numFmtId="10" fontId="4" fillId="0" borderId="1" xfId="2" applyNumberFormat="1" applyFont="1" applyFill="1" applyBorder="1">
      <alignment vertical="center"/>
    </xf>
    <xf numFmtId="0" fontId="4" fillId="0" borderId="0" xfId="0" applyFont="1" applyAlignment="1">
      <alignment horizontal="left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38" fontId="3" fillId="0" borderId="57" xfId="1" applyFont="1" applyBorder="1" applyAlignment="1">
      <alignment vertical="center"/>
    </xf>
    <xf numFmtId="38" fontId="3" fillId="0" borderId="55" xfId="1" applyFont="1" applyBorder="1" applyAlignment="1">
      <alignment vertical="center"/>
    </xf>
    <xf numFmtId="38" fontId="4" fillId="0" borderId="57" xfId="1" applyFont="1" applyBorder="1" applyAlignment="1">
      <alignment vertical="center"/>
    </xf>
    <xf numFmtId="38" fontId="4" fillId="0" borderId="55" xfId="1" applyFont="1" applyBorder="1" applyAlignment="1">
      <alignment vertical="center"/>
    </xf>
    <xf numFmtId="0" fontId="4" fillId="0" borderId="125" xfId="0" applyFont="1" applyBorder="1" applyAlignment="1">
      <alignment horizontal="center" vertical="center"/>
    </xf>
    <xf numFmtId="0" fontId="4" fillId="0" borderId="124" xfId="0" applyFont="1" applyBorder="1" applyAlignment="1">
      <alignment horizontal="center" vertical="center"/>
    </xf>
    <xf numFmtId="0" fontId="4" fillId="0" borderId="115" xfId="0" applyFont="1" applyBorder="1" applyAlignment="1">
      <alignment horizontal="center" vertical="center" wrapText="1"/>
    </xf>
    <xf numFmtId="0" fontId="4" fillId="0" borderId="116" xfId="0" applyFont="1" applyBorder="1" applyAlignment="1">
      <alignment horizontal="center" vertical="center" wrapText="1"/>
    </xf>
    <xf numFmtId="0" fontId="9" fillId="0" borderId="11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178" fontId="5" fillId="0" borderId="0" xfId="2" applyNumberFormat="1" applyFont="1" applyFill="1" applyBorder="1" applyAlignment="1">
      <alignment horizontal="right" vertical="center"/>
    </xf>
    <xf numFmtId="177" fontId="4" fillId="0" borderId="0" xfId="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38" fontId="4" fillId="0" borderId="3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31" xfId="2" applyFont="1" applyBorder="1" applyAlignment="1">
      <alignment horizontal="center" vertical="center"/>
    </xf>
    <xf numFmtId="9" fontId="4" fillId="0" borderId="4" xfId="2" applyFont="1" applyBorder="1" applyAlignment="1">
      <alignment horizontal="center" vertical="center"/>
    </xf>
    <xf numFmtId="38" fontId="4" fillId="0" borderId="6" xfId="1" applyFont="1" applyFill="1" applyBorder="1" applyAlignment="1">
      <alignment horizontal="right" vertical="center"/>
    </xf>
    <xf numFmtId="38" fontId="4" fillId="0" borderId="25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0" borderId="82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38" fontId="3" fillId="3" borderId="57" xfId="1" applyFont="1" applyFill="1" applyBorder="1" applyAlignment="1">
      <alignment horizontal="right" vertical="center"/>
    </xf>
    <xf numFmtId="38" fontId="3" fillId="3" borderId="55" xfId="1" applyFont="1" applyFill="1" applyBorder="1" applyAlignment="1">
      <alignment horizontal="right" vertical="center"/>
    </xf>
    <xf numFmtId="38" fontId="4" fillId="0" borderId="108" xfId="1" applyFont="1" applyFill="1" applyBorder="1" applyAlignment="1">
      <alignment horizontal="center" vertical="center"/>
    </xf>
    <xf numFmtId="38" fontId="4" fillId="0" borderId="99" xfId="1" applyFont="1" applyFill="1" applyBorder="1" applyAlignment="1">
      <alignment horizontal="center" vertical="center"/>
    </xf>
    <xf numFmtId="38" fontId="4" fillId="0" borderId="53" xfId="1" applyFont="1" applyFill="1" applyBorder="1" applyAlignment="1">
      <alignment horizontal="right" vertical="center"/>
    </xf>
    <xf numFmtId="38" fontId="4" fillId="0" borderId="50" xfId="1" applyFont="1" applyFill="1" applyBorder="1" applyAlignment="1">
      <alignment horizontal="right" vertical="center"/>
    </xf>
    <xf numFmtId="38" fontId="4" fillId="0" borderId="79" xfId="1" applyFont="1" applyFill="1" applyBorder="1" applyAlignment="1">
      <alignment horizontal="center" vertical="center"/>
    </xf>
    <xf numFmtId="38" fontId="4" fillId="0" borderId="80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4" fillId="0" borderId="79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 textRotation="255" wrapText="1"/>
    </xf>
    <xf numFmtId="0" fontId="13" fillId="0" borderId="13" xfId="0" applyFont="1" applyBorder="1" applyAlignment="1">
      <alignment horizontal="center" vertical="center" textRotation="255" wrapText="1"/>
    </xf>
    <xf numFmtId="0" fontId="13" fillId="0" borderId="14" xfId="0" applyFont="1" applyBorder="1" applyAlignment="1">
      <alignment horizontal="center" vertical="center" textRotation="255" wrapText="1"/>
    </xf>
    <xf numFmtId="0" fontId="4" fillId="0" borderId="79" xfId="0" applyFont="1" applyBorder="1" applyAlignment="1">
      <alignment horizontal="center" vertical="center" wrapText="1"/>
    </xf>
    <xf numFmtId="0" fontId="4" fillId="0" borderId="80" xfId="0" applyFont="1" applyBorder="1" applyAlignment="1">
      <alignment horizontal="center" vertical="center" wrapText="1"/>
    </xf>
    <xf numFmtId="38" fontId="4" fillId="0" borderId="100" xfId="1" applyFont="1" applyFill="1" applyBorder="1" applyAlignment="1">
      <alignment horizontal="center" vertical="center"/>
    </xf>
    <xf numFmtId="38" fontId="4" fillId="0" borderId="97" xfId="1" applyFont="1" applyFill="1" applyBorder="1" applyAlignment="1">
      <alignment horizontal="center" vertical="center"/>
    </xf>
    <xf numFmtId="38" fontId="4" fillId="0" borderId="109" xfId="1" applyFont="1" applyFill="1" applyBorder="1" applyAlignment="1">
      <alignment horizontal="center" vertical="center"/>
    </xf>
    <xf numFmtId="38" fontId="4" fillId="0" borderId="98" xfId="1" applyFont="1" applyFill="1" applyBorder="1" applyAlignment="1">
      <alignment horizontal="center" vertical="center"/>
    </xf>
    <xf numFmtId="38" fontId="4" fillId="0" borderId="110" xfId="1" applyFont="1" applyFill="1" applyBorder="1" applyAlignment="1">
      <alignment horizontal="center" vertical="center"/>
    </xf>
    <xf numFmtId="38" fontId="4" fillId="0" borderId="111" xfId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4" fillId="0" borderId="6" xfId="1" applyFont="1" applyBorder="1">
      <alignment vertical="center"/>
    </xf>
    <xf numFmtId="38" fontId="4" fillId="0" borderId="25" xfId="1" applyFont="1" applyBorder="1">
      <alignment vertical="center"/>
    </xf>
    <xf numFmtId="0" fontId="6" fillId="0" borderId="82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38" fontId="4" fillId="0" borderId="68" xfId="1" applyFont="1" applyFill="1" applyBorder="1" applyAlignment="1">
      <alignment vertical="center"/>
    </xf>
    <xf numFmtId="38" fontId="4" fillId="0" borderId="64" xfId="1" applyFont="1" applyFill="1" applyBorder="1" applyAlignment="1">
      <alignment vertical="center"/>
    </xf>
    <xf numFmtId="38" fontId="4" fillId="0" borderId="53" xfId="1" applyFont="1" applyFill="1" applyBorder="1" applyAlignment="1">
      <alignment vertical="center"/>
    </xf>
    <xf numFmtId="38" fontId="4" fillId="0" borderId="50" xfId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112" xfId="0" applyFont="1" applyBorder="1" applyAlignment="1">
      <alignment horizontal="center"/>
    </xf>
    <xf numFmtId="0" fontId="13" fillId="0" borderId="76" xfId="0" applyFont="1" applyBorder="1" applyAlignment="1">
      <alignment horizontal="center" vertical="center" textRotation="255" wrapText="1"/>
    </xf>
    <xf numFmtId="0" fontId="13" fillId="0" borderId="41" xfId="0" applyFont="1" applyBorder="1" applyAlignment="1">
      <alignment horizontal="center" vertical="center" textRotation="255" wrapText="1"/>
    </xf>
    <xf numFmtId="0" fontId="13" fillId="0" borderId="77" xfId="0" applyFont="1" applyBorder="1" applyAlignment="1">
      <alignment horizontal="center" vertical="center" textRotation="255" wrapText="1"/>
    </xf>
    <xf numFmtId="0" fontId="4" fillId="0" borderId="103" xfId="0" applyFont="1" applyBorder="1" applyAlignment="1">
      <alignment horizontal="center" vertical="center"/>
    </xf>
    <xf numFmtId="0" fontId="4" fillId="0" borderId="104" xfId="0" applyFont="1" applyBorder="1" applyAlignment="1">
      <alignment horizontal="center" vertical="center"/>
    </xf>
    <xf numFmtId="38" fontId="4" fillId="0" borderId="57" xfId="1" applyFont="1" applyFill="1" applyBorder="1" applyAlignment="1">
      <alignment vertical="center"/>
    </xf>
    <xf numFmtId="38" fontId="4" fillId="0" borderId="55" xfId="1" applyFont="1" applyFill="1" applyBorder="1" applyAlignment="1">
      <alignment vertical="center"/>
    </xf>
    <xf numFmtId="38" fontId="4" fillId="0" borderId="105" xfId="1" applyFont="1" applyFill="1" applyBorder="1" applyAlignment="1">
      <alignment vertical="center"/>
    </xf>
    <xf numFmtId="38" fontId="4" fillId="0" borderId="106" xfId="1" applyFont="1" applyFill="1" applyBorder="1" applyAlignment="1">
      <alignment vertical="center"/>
    </xf>
    <xf numFmtId="38" fontId="4" fillId="0" borderId="6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75" xfId="1" applyFont="1" applyFill="1" applyBorder="1" applyAlignment="1">
      <alignment vertical="center"/>
    </xf>
    <xf numFmtId="38" fontId="4" fillId="0" borderId="107" xfId="1" applyFont="1" applyFill="1" applyBorder="1" applyAlignment="1">
      <alignment vertical="center"/>
    </xf>
    <xf numFmtId="179" fontId="6" fillId="0" borderId="126" xfId="0" applyNumberFormat="1" applyFont="1" applyBorder="1" applyAlignment="1">
      <alignment horizontal="right" vertical="center"/>
    </xf>
    <xf numFmtId="38" fontId="4" fillId="0" borderId="96" xfId="1" applyFont="1" applyFill="1" applyBorder="1" applyAlignment="1">
      <alignment horizontal="right" vertical="center"/>
    </xf>
    <xf numFmtId="38" fontId="4" fillId="0" borderId="27" xfId="1" applyFont="1" applyFill="1" applyBorder="1" applyAlignment="1">
      <alignment horizontal="right" vertical="center"/>
    </xf>
    <xf numFmtId="38" fontId="4" fillId="0" borderId="57" xfId="1" applyFont="1" applyFill="1" applyBorder="1" applyAlignment="1">
      <alignment horizontal="right" vertical="center"/>
    </xf>
    <xf numFmtId="38" fontId="4" fillId="0" borderId="55" xfId="1" applyFont="1" applyFill="1" applyBorder="1" applyAlignment="1">
      <alignment horizontal="right" vertical="center"/>
    </xf>
    <xf numFmtId="38" fontId="4" fillId="0" borderId="68" xfId="1" applyFont="1" applyFill="1" applyBorder="1" applyAlignment="1">
      <alignment horizontal="right" vertical="center"/>
    </xf>
    <xf numFmtId="38" fontId="4" fillId="0" borderId="64" xfId="1" applyFont="1" applyFill="1" applyBorder="1" applyAlignment="1">
      <alignment horizontal="right" vertical="center"/>
    </xf>
    <xf numFmtId="38" fontId="4" fillId="0" borderId="96" xfId="1" applyFont="1" applyFill="1" applyBorder="1" applyAlignment="1">
      <alignment vertical="center"/>
    </xf>
    <xf numFmtId="38" fontId="4" fillId="0" borderId="27" xfId="1" applyFont="1" applyFill="1" applyBorder="1" applyAlignment="1">
      <alignment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10" fontId="4" fillId="0" borderId="31" xfId="2" applyNumberFormat="1" applyFont="1" applyBorder="1" applyAlignment="1">
      <alignment horizontal="center" vertical="center"/>
    </xf>
    <xf numFmtId="10" fontId="4" fillId="0" borderId="4" xfId="2" applyNumberFormat="1" applyFont="1" applyBorder="1" applyAlignment="1">
      <alignment horizontal="center" vertical="center"/>
    </xf>
    <xf numFmtId="38" fontId="4" fillId="0" borderId="0" xfId="0" applyNumberFormat="1" applyFont="1" applyAlignment="1">
      <alignment horizontal="center" vertical="center" wrapText="1"/>
    </xf>
    <xf numFmtId="38" fontId="4" fillId="0" borderId="0" xfId="0" applyNumberFormat="1" applyFont="1" applyAlignment="1">
      <alignment horizontal="center" vertical="center"/>
    </xf>
    <xf numFmtId="38" fontId="10" fillId="0" borderId="42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5" fillId="0" borderId="42" xfId="0" applyFont="1" applyBorder="1" applyAlignment="1">
      <alignment horizontal="center" vertical="center" textRotation="255" wrapText="1"/>
    </xf>
    <xf numFmtId="0" fontId="4" fillId="0" borderId="11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8965</xdr:colOff>
      <xdr:row>14</xdr:row>
      <xdr:rowOff>-1</xdr:rowOff>
    </xdr:from>
    <xdr:to>
      <xdr:col>11</xdr:col>
      <xdr:colOff>546849</xdr:colOff>
      <xdr:row>14</xdr:row>
      <xdr:rowOff>233082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E0F3A1B-9AC3-48D9-BC8A-99EB16121CB8}"/>
            </a:ext>
          </a:extLst>
        </xdr:cNvPr>
        <xdr:cNvSpPr/>
      </xdr:nvSpPr>
      <xdr:spPr>
        <a:xfrm>
          <a:off x="9419665" y="4152899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0</xdr:colOff>
      <xdr:row>14</xdr:row>
      <xdr:rowOff>0</xdr:rowOff>
    </xdr:from>
    <xdr:to>
      <xdr:col>13</xdr:col>
      <xdr:colOff>537884</xdr:colOff>
      <xdr:row>14</xdr:row>
      <xdr:rowOff>233083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C94E2A56-7D37-47AF-8E08-DD6C25FB482B}"/>
            </a:ext>
          </a:extLst>
        </xdr:cNvPr>
        <xdr:cNvSpPr/>
      </xdr:nvSpPr>
      <xdr:spPr>
        <a:xfrm>
          <a:off x="1082040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0</xdr:colOff>
      <xdr:row>14</xdr:row>
      <xdr:rowOff>0</xdr:rowOff>
    </xdr:from>
    <xdr:to>
      <xdr:col>15</xdr:col>
      <xdr:colOff>537884</xdr:colOff>
      <xdr:row>14</xdr:row>
      <xdr:rowOff>233083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925366F-74BE-432B-9C07-C0ACB4D16164}"/>
            </a:ext>
          </a:extLst>
        </xdr:cNvPr>
        <xdr:cNvSpPr/>
      </xdr:nvSpPr>
      <xdr:spPr>
        <a:xfrm>
          <a:off x="1290066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14</xdr:row>
      <xdr:rowOff>0</xdr:rowOff>
    </xdr:from>
    <xdr:to>
      <xdr:col>17</xdr:col>
      <xdr:colOff>537884</xdr:colOff>
      <xdr:row>14</xdr:row>
      <xdr:rowOff>233083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5D146F32-579B-486F-A2BC-BD481D51BB41}"/>
            </a:ext>
          </a:extLst>
        </xdr:cNvPr>
        <xdr:cNvSpPr/>
      </xdr:nvSpPr>
      <xdr:spPr>
        <a:xfrm>
          <a:off x="1428750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44824</xdr:colOff>
      <xdr:row>25</xdr:row>
      <xdr:rowOff>233084</xdr:rowOff>
    </xdr:from>
    <xdr:to>
      <xdr:col>17</xdr:col>
      <xdr:colOff>582708</xdr:colOff>
      <xdr:row>26</xdr:row>
      <xdr:rowOff>215155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16B69C3C-7559-448D-B9B6-411B4414123B}"/>
            </a:ext>
          </a:extLst>
        </xdr:cNvPr>
        <xdr:cNvSpPr/>
      </xdr:nvSpPr>
      <xdr:spPr>
        <a:xfrm>
          <a:off x="14513859" y="7602072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439268</xdr:colOff>
      <xdr:row>26</xdr:row>
      <xdr:rowOff>0</xdr:rowOff>
    </xdr:from>
    <xdr:to>
      <xdr:col>13</xdr:col>
      <xdr:colOff>475129</xdr:colOff>
      <xdr:row>26</xdr:row>
      <xdr:rowOff>233083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D17BDD57-4FB5-4473-931B-3914A249844A}"/>
            </a:ext>
          </a:extLst>
        </xdr:cNvPr>
        <xdr:cNvSpPr/>
      </xdr:nvSpPr>
      <xdr:spPr>
        <a:xfrm>
          <a:off x="10936939" y="76200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(d+e)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537884</xdr:colOff>
      <xdr:row>26</xdr:row>
      <xdr:rowOff>233083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92AE65D9-9616-4473-BD42-8D56F0629902}"/>
            </a:ext>
          </a:extLst>
        </xdr:cNvPr>
        <xdr:cNvSpPr/>
      </xdr:nvSpPr>
      <xdr:spPr>
        <a:xfrm>
          <a:off x="16270941" y="76200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14</xdr:row>
      <xdr:rowOff>0</xdr:rowOff>
    </xdr:from>
    <xdr:to>
      <xdr:col>19</xdr:col>
      <xdr:colOff>537884</xdr:colOff>
      <xdr:row>14</xdr:row>
      <xdr:rowOff>233083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8D63BD4-C0D4-4933-951C-3E2DB415C6AB}"/>
            </a:ext>
          </a:extLst>
        </xdr:cNvPr>
        <xdr:cNvSpPr/>
      </xdr:nvSpPr>
      <xdr:spPr>
        <a:xfrm>
          <a:off x="16270941" y="432098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457637</xdr:colOff>
      <xdr:row>24</xdr:row>
      <xdr:rowOff>217714</xdr:rowOff>
    </xdr:from>
    <xdr:to>
      <xdr:col>13</xdr:col>
      <xdr:colOff>490294</xdr:colOff>
      <xdr:row>26</xdr:row>
      <xdr:rowOff>21771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8B7B8AF1-AAB5-4924-BF35-2C632EA0D020}"/>
            </a:ext>
          </a:extLst>
        </xdr:cNvPr>
        <xdr:cNvSpPr/>
      </xdr:nvSpPr>
      <xdr:spPr>
        <a:xfrm>
          <a:off x="11733496" y="7303008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13</xdr:col>
      <xdr:colOff>376210</xdr:colOff>
      <xdr:row>30</xdr:row>
      <xdr:rowOff>31351</xdr:rowOff>
    </xdr:from>
    <xdr:to>
      <xdr:col>20</xdr:col>
      <xdr:colOff>83602</xdr:colOff>
      <xdr:row>39</xdr:row>
      <xdr:rowOff>31352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23A7900-AE36-4633-9D36-9B07CCFBCD73}"/>
            </a:ext>
          </a:extLst>
        </xdr:cNvPr>
        <xdr:cNvSpPr txBox="1"/>
      </xdr:nvSpPr>
      <xdr:spPr>
        <a:xfrm>
          <a:off x="12185033" y="8757340"/>
          <a:ext cx="6510528" cy="22990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算出式、使用量の根拠を記入してください</a:t>
          </a:r>
        </a:p>
      </xdr:txBody>
    </xdr:sp>
    <xdr:clientData/>
  </xdr:twoCellAnchor>
  <xdr:twoCellAnchor>
    <xdr:from>
      <xdr:col>7</xdr:col>
      <xdr:colOff>39189</xdr:colOff>
      <xdr:row>38</xdr:row>
      <xdr:rowOff>35269</xdr:rowOff>
    </xdr:from>
    <xdr:to>
      <xdr:col>8</xdr:col>
      <xdr:colOff>30044</xdr:colOff>
      <xdr:row>38</xdr:row>
      <xdr:rowOff>340939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A0D9E3D3-DF85-4459-9336-1A1CDC72B280}"/>
            </a:ext>
          </a:extLst>
        </xdr:cNvPr>
        <xdr:cNvSpPr/>
      </xdr:nvSpPr>
      <xdr:spPr>
        <a:xfrm>
          <a:off x="6686877" y="10541725"/>
          <a:ext cx="557783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17</xdr:col>
      <xdr:colOff>0</xdr:colOff>
      <xdr:row>28</xdr:row>
      <xdr:rowOff>41801</xdr:rowOff>
    </xdr:from>
    <xdr:to>
      <xdr:col>17</xdr:col>
      <xdr:colOff>565621</xdr:colOff>
      <xdr:row>28</xdr:row>
      <xdr:rowOff>347471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734EB6F6-9270-418A-8BB3-0035D41FA090}"/>
            </a:ext>
          </a:extLst>
        </xdr:cNvPr>
        <xdr:cNvSpPr/>
      </xdr:nvSpPr>
      <xdr:spPr>
        <a:xfrm>
          <a:off x="15487323" y="8109421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(G)</a:t>
          </a:r>
        </a:p>
      </xdr:txBody>
    </xdr:sp>
    <xdr:clientData/>
  </xdr:twoCellAnchor>
  <xdr:twoCellAnchor>
    <xdr:from>
      <xdr:col>8</xdr:col>
      <xdr:colOff>1112357</xdr:colOff>
      <xdr:row>38</xdr:row>
      <xdr:rowOff>52250</xdr:rowOff>
    </xdr:from>
    <xdr:to>
      <xdr:col>9</xdr:col>
      <xdr:colOff>604630</xdr:colOff>
      <xdr:row>38</xdr:row>
      <xdr:rowOff>357920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31535E4B-33A5-4CE5-9DCC-F1CF5DA7EB60}"/>
            </a:ext>
          </a:extLst>
        </xdr:cNvPr>
        <xdr:cNvSpPr/>
      </xdr:nvSpPr>
      <xdr:spPr>
        <a:xfrm>
          <a:off x="7962074" y="10604293"/>
          <a:ext cx="610426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(H)</a:t>
          </a:r>
        </a:p>
      </xdr:txBody>
    </xdr:sp>
    <xdr:clientData/>
  </xdr:twoCellAnchor>
  <xdr:twoCellAnchor>
    <xdr:from>
      <xdr:col>13</xdr:col>
      <xdr:colOff>52251</xdr:colOff>
      <xdr:row>12</xdr:row>
      <xdr:rowOff>219455</xdr:rowOff>
    </xdr:from>
    <xdr:to>
      <xdr:col>13</xdr:col>
      <xdr:colOff>617872</xdr:colOff>
      <xdr:row>14</xdr:row>
      <xdr:rowOff>23512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64C8A93-125E-4469-91B4-E1B5BDE5DA5E}"/>
            </a:ext>
          </a:extLst>
        </xdr:cNvPr>
        <xdr:cNvSpPr/>
      </xdr:nvSpPr>
      <xdr:spPr>
        <a:xfrm>
          <a:off x="11861074" y="4012909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5</xdr:col>
      <xdr:colOff>574766</xdr:colOff>
      <xdr:row>32</xdr:row>
      <xdr:rowOff>198556</xdr:rowOff>
    </xdr:from>
    <xdr:to>
      <xdr:col>6</xdr:col>
      <xdr:colOff>492470</xdr:colOff>
      <xdr:row>34</xdr:row>
      <xdr:rowOff>23513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40ABFDE-49E0-4B07-87D0-3F8B237C9892}"/>
            </a:ext>
          </a:extLst>
        </xdr:cNvPr>
        <xdr:cNvSpPr/>
      </xdr:nvSpPr>
      <xdr:spPr>
        <a:xfrm>
          <a:off x="5570003" y="9405257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14</xdr:col>
      <xdr:colOff>27214</xdr:colOff>
      <xdr:row>2</xdr:row>
      <xdr:rowOff>0</xdr:rowOff>
    </xdr:from>
    <xdr:to>
      <xdr:col>19</xdr:col>
      <xdr:colOff>1130753</xdr:colOff>
      <xdr:row>3</xdr:row>
      <xdr:rowOff>408214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FCC7B37-77FD-4D27-9FE8-3685176B5CEB}"/>
            </a:ext>
          </a:extLst>
        </xdr:cNvPr>
        <xdr:cNvSpPr txBox="1"/>
      </xdr:nvSpPr>
      <xdr:spPr>
        <a:xfrm>
          <a:off x="12491357" y="299357"/>
          <a:ext cx="5348967" cy="10341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0.438</a:t>
          </a:r>
          <a:r>
            <a:rPr kumimoji="1" lang="ja-JP" altLang="en-US" sz="1100"/>
            <a:t>㎏</a:t>
          </a:r>
          <a:r>
            <a:rPr kumimoji="1" lang="en-US" altLang="ja-JP" sz="1100"/>
            <a:t>-CO2/kWh</a:t>
          </a:r>
          <a:r>
            <a:rPr kumimoji="1" lang="ja-JP" altLang="en-US" sz="1100"/>
            <a:t>　　　　　　　　　　　　　　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2.27Kg-CO2/Nm3</a:t>
          </a:r>
          <a:r>
            <a:rPr kumimoji="1" lang="ja-JP" altLang="en-US" sz="1100"/>
            <a:t> 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40.6MJ/Nm3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重油：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2.75kg-CO2/L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  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38.9MJ/L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889363</xdr:colOff>
      <xdr:row>6</xdr:row>
      <xdr:rowOff>206828</xdr:rowOff>
    </xdr:from>
    <xdr:to>
      <xdr:col>2</xdr:col>
      <xdr:colOff>1556657</xdr:colOff>
      <xdr:row>7</xdr:row>
      <xdr:rowOff>174172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5042DC3F-C2E8-45B6-8181-87811218BAF9}"/>
            </a:ext>
          </a:extLst>
        </xdr:cNvPr>
        <xdr:cNvSpPr/>
      </xdr:nvSpPr>
      <xdr:spPr>
        <a:xfrm>
          <a:off x="1452633" y="2335551"/>
          <a:ext cx="667294" cy="21606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※1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6</xdr:col>
      <xdr:colOff>119743</xdr:colOff>
      <xdr:row>6</xdr:row>
      <xdr:rowOff>206827</xdr:rowOff>
    </xdr:from>
    <xdr:to>
      <xdr:col>6</xdr:col>
      <xdr:colOff>787037</xdr:colOff>
      <xdr:row>7</xdr:row>
      <xdr:rowOff>228599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85237AE9-2435-4C56-B101-646639364544}"/>
            </a:ext>
          </a:extLst>
        </xdr:cNvPr>
        <xdr:cNvSpPr/>
      </xdr:nvSpPr>
      <xdr:spPr>
        <a:xfrm>
          <a:off x="5452524" y="2335550"/>
          <a:ext cx="667294" cy="270489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※2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990600</xdr:colOff>
      <xdr:row>6</xdr:row>
      <xdr:rowOff>206828</xdr:rowOff>
    </xdr:from>
    <xdr:to>
      <xdr:col>9</xdr:col>
      <xdr:colOff>547551</xdr:colOff>
      <xdr:row>7</xdr:row>
      <xdr:rowOff>174172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17D5E729-3F82-4F00-B9C6-4240EC3CB63C}"/>
            </a:ext>
          </a:extLst>
        </xdr:cNvPr>
        <xdr:cNvSpPr/>
      </xdr:nvSpPr>
      <xdr:spPr>
        <a:xfrm>
          <a:off x="7896149" y="2335551"/>
          <a:ext cx="734698" cy="21606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※3</a:t>
          </a:r>
          <a:endParaRPr kumimoji="1" lang="ja-JP" altLang="en-US" sz="1400" b="1"/>
        </a:p>
      </xdr:txBody>
    </xdr:sp>
    <xdr:clientData/>
  </xdr:twoCellAnchor>
  <xdr:twoCellAnchor>
    <xdr:from>
      <xdr:col>10</xdr:col>
      <xdr:colOff>653143</xdr:colOff>
      <xdr:row>6</xdr:row>
      <xdr:rowOff>195942</xdr:rowOff>
    </xdr:from>
    <xdr:to>
      <xdr:col>11</xdr:col>
      <xdr:colOff>623752</xdr:colOff>
      <xdr:row>7</xdr:row>
      <xdr:rowOff>163286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91A693C3-D699-4C41-8CB6-99CB5DE694D5}"/>
            </a:ext>
          </a:extLst>
        </xdr:cNvPr>
        <xdr:cNvSpPr/>
      </xdr:nvSpPr>
      <xdr:spPr>
        <a:xfrm>
          <a:off x="9921501" y="2324665"/>
          <a:ext cx="702129" cy="21606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※4</a:t>
          </a:r>
          <a:endParaRPr kumimoji="1" lang="ja-JP" altLang="en-US" sz="1400" b="1"/>
        </a:p>
      </xdr:txBody>
    </xdr:sp>
    <xdr:clientData/>
  </xdr:twoCellAnchor>
  <xdr:twoCellAnchor>
    <xdr:from>
      <xdr:col>13</xdr:col>
      <xdr:colOff>903514</xdr:colOff>
      <xdr:row>6</xdr:row>
      <xdr:rowOff>10886</xdr:rowOff>
    </xdr:from>
    <xdr:to>
      <xdr:col>14</xdr:col>
      <xdr:colOff>514894</xdr:colOff>
      <xdr:row>6</xdr:row>
      <xdr:rowOff>348344</xdr:rowOff>
    </xdr:to>
    <xdr:sp macro="" textlink="">
      <xdr:nvSpPr>
        <xdr:cNvPr id="21" name="楕円 20">
          <a:extLst>
            <a:ext uri="{FF2B5EF4-FFF2-40B4-BE49-F238E27FC236}">
              <a16:creationId xmlns:a16="http://schemas.microsoft.com/office/drawing/2014/main" id="{AE9A90E7-4F2A-44C0-A63A-5C8E731BCD4D}"/>
            </a:ext>
          </a:extLst>
        </xdr:cNvPr>
        <xdr:cNvSpPr/>
      </xdr:nvSpPr>
      <xdr:spPr>
        <a:xfrm>
          <a:off x="12395693" y="2139609"/>
          <a:ext cx="979323" cy="23504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※5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1088571</xdr:colOff>
      <xdr:row>18</xdr:row>
      <xdr:rowOff>10886</xdr:rowOff>
    </xdr:from>
    <xdr:to>
      <xdr:col>9</xdr:col>
      <xdr:colOff>645522</xdr:colOff>
      <xdr:row>18</xdr:row>
      <xdr:rowOff>348344</xdr:rowOff>
    </xdr:to>
    <xdr:sp macro="" textlink="">
      <xdr:nvSpPr>
        <xdr:cNvPr id="22" name="楕円 21">
          <a:extLst>
            <a:ext uri="{FF2B5EF4-FFF2-40B4-BE49-F238E27FC236}">
              <a16:creationId xmlns:a16="http://schemas.microsoft.com/office/drawing/2014/main" id="{10CC079E-B2BC-40D0-BDC2-C5A6A51220E0}"/>
            </a:ext>
          </a:extLst>
        </xdr:cNvPr>
        <xdr:cNvSpPr/>
      </xdr:nvSpPr>
      <xdr:spPr>
        <a:xfrm>
          <a:off x="7994120" y="5468025"/>
          <a:ext cx="734698" cy="23504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※6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12</xdr:col>
      <xdr:colOff>283028</xdr:colOff>
      <xdr:row>18</xdr:row>
      <xdr:rowOff>76201</xdr:rowOff>
    </xdr:from>
    <xdr:to>
      <xdr:col>13</xdr:col>
      <xdr:colOff>449580</xdr:colOff>
      <xdr:row>19</xdr:row>
      <xdr:rowOff>43544</xdr:rowOff>
    </xdr:to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2D0845C4-8EB0-4DB7-96A7-299165360921}"/>
            </a:ext>
          </a:extLst>
        </xdr:cNvPr>
        <xdr:cNvSpPr/>
      </xdr:nvSpPr>
      <xdr:spPr>
        <a:xfrm>
          <a:off x="11241198" y="5533340"/>
          <a:ext cx="700561" cy="21606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※7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1020055</xdr:colOff>
      <xdr:row>28</xdr:row>
      <xdr:rowOff>48666</xdr:rowOff>
    </xdr:from>
    <xdr:to>
      <xdr:col>9</xdr:col>
      <xdr:colOff>577006</xdr:colOff>
      <xdr:row>28</xdr:row>
      <xdr:rowOff>340404</xdr:rowOff>
    </xdr:to>
    <xdr:sp macro="" textlink="">
      <xdr:nvSpPr>
        <xdr:cNvPr id="24" name="楕円 23">
          <a:extLst>
            <a:ext uri="{FF2B5EF4-FFF2-40B4-BE49-F238E27FC236}">
              <a16:creationId xmlns:a16="http://schemas.microsoft.com/office/drawing/2014/main" id="{79F59BFD-9995-4BDF-89D8-F01C99ECE52F}"/>
            </a:ext>
          </a:extLst>
        </xdr:cNvPr>
        <xdr:cNvSpPr/>
      </xdr:nvSpPr>
      <xdr:spPr>
        <a:xfrm>
          <a:off x="7925604" y="7985658"/>
          <a:ext cx="734698" cy="29173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※8</a:t>
          </a:r>
          <a:endParaRPr kumimoji="1" lang="ja-JP" altLang="en-US" sz="1400" b="1"/>
        </a:p>
      </xdr:txBody>
    </xdr:sp>
    <xdr:clientData/>
  </xdr:twoCellAnchor>
  <xdr:twoCellAnchor>
    <xdr:from>
      <xdr:col>2</xdr:col>
      <xdr:colOff>1060397</xdr:colOff>
      <xdr:row>32</xdr:row>
      <xdr:rowOff>93489</xdr:rowOff>
    </xdr:from>
    <xdr:to>
      <xdr:col>3</xdr:col>
      <xdr:colOff>715318</xdr:colOff>
      <xdr:row>35</xdr:row>
      <xdr:rowOff>170330</xdr:rowOff>
    </xdr:to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08E19E77-7573-4AC7-B18B-4AC8B27946DA}"/>
            </a:ext>
          </a:extLst>
        </xdr:cNvPr>
        <xdr:cNvSpPr/>
      </xdr:nvSpPr>
      <xdr:spPr>
        <a:xfrm>
          <a:off x="1623667" y="9215543"/>
          <a:ext cx="1783645" cy="80104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※9</a:t>
          </a:r>
          <a:endParaRPr kumimoji="1" lang="ja-JP" altLang="en-US" sz="1400" b="1"/>
        </a:p>
      </xdr:txBody>
    </xdr:sp>
    <xdr:clientData/>
  </xdr:twoCellAnchor>
  <xdr:twoCellAnchor>
    <xdr:from>
      <xdr:col>1</xdr:col>
      <xdr:colOff>21771</xdr:colOff>
      <xdr:row>3</xdr:row>
      <xdr:rowOff>326572</xdr:rowOff>
    </xdr:from>
    <xdr:to>
      <xdr:col>2</xdr:col>
      <xdr:colOff>210094</xdr:colOff>
      <xdr:row>4</xdr:row>
      <xdr:rowOff>239487</xdr:rowOff>
    </xdr:to>
    <xdr:sp macro="" textlink="">
      <xdr:nvSpPr>
        <xdr:cNvPr id="27" name="楕円 26">
          <a:extLst>
            <a:ext uri="{FF2B5EF4-FFF2-40B4-BE49-F238E27FC236}">
              <a16:creationId xmlns:a16="http://schemas.microsoft.com/office/drawing/2014/main" id="{BEE02C12-2A0C-4E7F-A946-9AB5CE76955C}"/>
            </a:ext>
          </a:extLst>
        </xdr:cNvPr>
        <xdr:cNvSpPr/>
      </xdr:nvSpPr>
      <xdr:spPr>
        <a:xfrm>
          <a:off x="87608" y="1116614"/>
          <a:ext cx="685756" cy="33719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2</xdr:col>
      <xdr:colOff>188323</xdr:colOff>
      <xdr:row>17</xdr:row>
      <xdr:rowOff>21772</xdr:rowOff>
    </xdr:to>
    <xdr:sp macro="" textlink="">
      <xdr:nvSpPr>
        <xdr:cNvPr id="29" name="楕円 28">
          <a:extLst>
            <a:ext uri="{FF2B5EF4-FFF2-40B4-BE49-F238E27FC236}">
              <a16:creationId xmlns:a16="http://schemas.microsoft.com/office/drawing/2014/main" id="{6A96DB39-C7FC-46DF-A039-C97302561997}"/>
            </a:ext>
          </a:extLst>
        </xdr:cNvPr>
        <xdr:cNvSpPr/>
      </xdr:nvSpPr>
      <xdr:spPr>
        <a:xfrm>
          <a:off x="0" y="4447642"/>
          <a:ext cx="751593" cy="3363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8</xdr:col>
      <xdr:colOff>896470</xdr:colOff>
      <xdr:row>1</xdr:row>
      <xdr:rowOff>33618</xdr:rowOff>
    </xdr:from>
    <xdr:to>
      <xdr:col>12</xdr:col>
      <xdr:colOff>468096</xdr:colOff>
      <xdr:row>3</xdr:row>
      <xdr:rowOff>313764</xdr:rowOff>
    </xdr:to>
    <xdr:sp macro="" textlink="">
      <xdr:nvSpPr>
        <xdr:cNvPr id="35" name="吹き出し: 角を丸めた四角形 34">
          <a:extLst>
            <a:ext uri="{FF2B5EF4-FFF2-40B4-BE49-F238E27FC236}">
              <a16:creationId xmlns:a16="http://schemas.microsoft.com/office/drawing/2014/main" id="{49C5CBBE-CC90-4997-94CB-21DFE9D278CA}"/>
            </a:ext>
          </a:extLst>
        </xdr:cNvPr>
        <xdr:cNvSpPr/>
      </xdr:nvSpPr>
      <xdr:spPr>
        <a:xfrm>
          <a:off x="7407088" y="89647"/>
          <a:ext cx="3404037" cy="1008529"/>
        </a:xfrm>
        <a:prstGeom prst="wedgeRoundRectCallout">
          <a:avLst>
            <a:gd name="adj1" fmla="val 91001"/>
            <a:gd name="adj2" fmla="val 3021"/>
            <a:gd name="adj3" fmla="val 16667"/>
          </a:avLst>
        </a:prstGeom>
        <a:solidFill>
          <a:schemeClr val="accent1">
            <a:lumMod val="60000"/>
            <a:lumOff val="40000"/>
            <a:alpha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>
                  <a:lumMod val="95000"/>
                  <a:lumOff val="5000"/>
                </a:schemeClr>
              </a:solidFill>
            </a:rPr>
            <a:t>算出に使用する係数を記載してください。</a:t>
          </a:r>
          <a:endParaRPr kumimoji="1" lang="en-US" altLang="ja-JP" sz="1200">
            <a:solidFill>
              <a:schemeClr val="tx1">
                <a:lumMod val="95000"/>
                <a:lumOff val="5000"/>
              </a:schemeClr>
            </a:solidFill>
          </a:endParaRPr>
        </a:p>
        <a:p>
          <a:pPr algn="l"/>
          <a:r>
            <a:rPr kumimoji="1" lang="ja-JP" altLang="en-US" sz="1200">
              <a:solidFill>
                <a:schemeClr val="tx1">
                  <a:lumMod val="95000"/>
                  <a:lumOff val="5000"/>
                </a:schemeClr>
              </a:solidFill>
            </a:rPr>
            <a:t>右記に無い燃料種は「標準排出係数」シートの数値等と入れ替えてください。</a:t>
          </a:r>
          <a:r>
            <a:rPr kumimoji="1" lang="ja-JP" altLang="en-US" sz="1100"/>
            <a:t>。</a:t>
          </a:r>
        </a:p>
      </xdr:txBody>
    </xdr:sp>
    <xdr:clientData/>
  </xdr:twoCellAnchor>
  <xdr:twoCellAnchor>
    <xdr:from>
      <xdr:col>11</xdr:col>
      <xdr:colOff>8965</xdr:colOff>
      <xdr:row>14</xdr:row>
      <xdr:rowOff>-1</xdr:rowOff>
    </xdr:from>
    <xdr:to>
      <xdr:col>11</xdr:col>
      <xdr:colOff>546849</xdr:colOff>
      <xdr:row>14</xdr:row>
      <xdr:rowOff>233082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F1C26B17-CEB3-4B32-BFAB-3593DEB6C12A}"/>
            </a:ext>
          </a:extLst>
        </xdr:cNvPr>
        <xdr:cNvSpPr/>
      </xdr:nvSpPr>
      <xdr:spPr>
        <a:xfrm>
          <a:off x="10008843" y="4118457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0</xdr:colOff>
      <xdr:row>14</xdr:row>
      <xdr:rowOff>0</xdr:rowOff>
    </xdr:from>
    <xdr:to>
      <xdr:col>13</xdr:col>
      <xdr:colOff>537884</xdr:colOff>
      <xdr:row>14</xdr:row>
      <xdr:rowOff>233083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EC101E60-5DA7-493D-B3B2-31739827970C}"/>
            </a:ext>
          </a:extLst>
        </xdr:cNvPr>
        <xdr:cNvSpPr/>
      </xdr:nvSpPr>
      <xdr:spPr>
        <a:xfrm>
          <a:off x="11492179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0</xdr:colOff>
      <xdr:row>14</xdr:row>
      <xdr:rowOff>0</xdr:rowOff>
    </xdr:from>
    <xdr:to>
      <xdr:col>15</xdr:col>
      <xdr:colOff>537884</xdr:colOff>
      <xdr:row>14</xdr:row>
      <xdr:rowOff>233083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BA561A84-82A8-4AD2-9E06-3EAF9B67F090}"/>
            </a:ext>
          </a:extLst>
        </xdr:cNvPr>
        <xdr:cNvSpPr/>
      </xdr:nvSpPr>
      <xdr:spPr>
        <a:xfrm>
          <a:off x="13957402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14</xdr:row>
      <xdr:rowOff>0</xdr:rowOff>
    </xdr:from>
    <xdr:to>
      <xdr:col>17</xdr:col>
      <xdr:colOff>537884</xdr:colOff>
      <xdr:row>14</xdr:row>
      <xdr:rowOff>233083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7A641250-6DF5-47C9-9FB0-C7974204162F}"/>
            </a:ext>
          </a:extLst>
        </xdr:cNvPr>
        <xdr:cNvSpPr/>
      </xdr:nvSpPr>
      <xdr:spPr>
        <a:xfrm>
          <a:off x="15420442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17</xdr:col>
      <xdr:colOff>537884</xdr:colOff>
      <xdr:row>26</xdr:row>
      <xdr:rowOff>233083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CC79FD38-2DB1-4477-8E65-018399C75273}"/>
            </a:ext>
          </a:extLst>
        </xdr:cNvPr>
        <xdr:cNvSpPr/>
      </xdr:nvSpPr>
      <xdr:spPr>
        <a:xfrm>
          <a:off x="15420442" y="744687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430302</xdr:colOff>
      <xdr:row>26</xdr:row>
      <xdr:rowOff>0</xdr:rowOff>
    </xdr:from>
    <xdr:to>
      <xdr:col>13</xdr:col>
      <xdr:colOff>466163</xdr:colOff>
      <xdr:row>26</xdr:row>
      <xdr:rowOff>233083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3137B81A-EFE9-4415-AC60-960841ADF197}"/>
            </a:ext>
          </a:extLst>
        </xdr:cNvPr>
        <xdr:cNvSpPr/>
      </xdr:nvSpPr>
      <xdr:spPr>
        <a:xfrm>
          <a:off x="11388472" y="7446874"/>
          <a:ext cx="569870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(D+E)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537884</xdr:colOff>
      <xdr:row>26</xdr:row>
      <xdr:rowOff>233083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8A6CEF53-3F8B-4E70-809D-E941919BABC2}"/>
            </a:ext>
          </a:extLst>
        </xdr:cNvPr>
        <xdr:cNvSpPr/>
      </xdr:nvSpPr>
      <xdr:spPr>
        <a:xfrm>
          <a:off x="17329709" y="744687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14</xdr:row>
      <xdr:rowOff>0</xdr:rowOff>
    </xdr:from>
    <xdr:to>
      <xdr:col>19</xdr:col>
      <xdr:colOff>537884</xdr:colOff>
      <xdr:row>14</xdr:row>
      <xdr:rowOff>233083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11710703-FC21-4071-939D-5FA3F43A611D}"/>
            </a:ext>
          </a:extLst>
        </xdr:cNvPr>
        <xdr:cNvSpPr/>
      </xdr:nvSpPr>
      <xdr:spPr>
        <a:xfrm>
          <a:off x="17329709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595667</xdr:colOff>
      <xdr:row>6</xdr:row>
      <xdr:rowOff>62701</xdr:rowOff>
    </xdr:from>
    <xdr:to>
      <xdr:col>6</xdr:col>
      <xdr:colOff>950977</xdr:colOff>
      <xdr:row>7</xdr:row>
      <xdr:rowOff>114952</xdr:rowOff>
    </xdr:to>
    <xdr:sp macro="" textlink="">
      <xdr:nvSpPr>
        <xdr:cNvPr id="48" name="楕円 47">
          <a:extLst>
            <a:ext uri="{FF2B5EF4-FFF2-40B4-BE49-F238E27FC236}">
              <a16:creationId xmlns:a16="http://schemas.microsoft.com/office/drawing/2014/main" id="{1F5AC7E8-B0F5-4306-B198-D4D8B24E6658}"/>
            </a:ext>
          </a:extLst>
        </xdr:cNvPr>
        <xdr:cNvSpPr/>
      </xdr:nvSpPr>
      <xdr:spPr>
        <a:xfrm>
          <a:off x="5928448" y="2191424"/>
          <a:ext cx="355310" cy="30096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1</a:t>
          </a:r>
        </a:p>
      </xdr:txBody>
    </xdr:sp>
    <xdr:clientData/>
  </xdr:twoCellAnchor>
  <xdr:twoCellAnchor>
    <xdr:from>
      <xdr:col>11</xdr:col>
      <xdr:colOff>491161</xdr:colOff>
      <xdr:row>6</xdr:row>
      <xdr:rowOff>94051</xdr:rowOff>
    </xdr:from>
    <xdr:to>
      <xdr:col>11</xdr:col>
      <xdr:colOff>846471</xdr:colOff>
      <xdr:row>7</xdr:row>
      <xdr:rowOff>146302</xdr:rowOff>
    </xdr:to>
    <xdr:sp macro="" textlink="">
      <xdr:nvSpPr>
        <xdr:cNvPr id="49" name="楕円 48">
          <a:extLst>
            <a:ext uri="{FF2B5EF4-FFF2-40B4-BE49-F238E27FC236}">
              <a16:creationId xmlns:a16="http://schemas.microsoft.com/office/drawing/2014/main" id="{EF6036BD-9BBE-4EB1-8F6A-B1B7D3152034}"/>
            </a:ext>
          </a:extLst>
        </xdr:cNvPr>
        <xdr:cNvSpPr/>
      </xdr:nvSpPr>
      <xdr:spPr>
        <a:xfrm>
          <a:off x="10512985" y="2225910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2</a:t>
          </a:r>
        </a:p>
      </xdr:txBody>
    </xdr:sp>
    <xdr:clientData/>
  </xdr:twoCellAnchor>
  <xdr:twoCellAnchor>
    <xdr:from>
      <xdr:col>11</xdr:col>
      <xdr:colOff>491163</xdr:colOff>
      <xdr:row>9</xdr:row>
      <xdr:rowOff>209008</xdr:rowOff>
    </xdr:from>
    <xdr:to>
      <xdr:col>11</xdr:col>
      <xdr:colOff>846473</xdr:colOff>
      <xdr:row>11</xdr:row>
      <xdr:rowOff>10452</xdr:rowOff>
    </xdr:to>
    <xdr:sp macro="" textlink="">
      <xdr:nvSpPr>
        <xdr:cNvPr id="50" name="楕円 49">
          <a:extLst>
            <a:ext uri="{FF2B5EF4-FFF2-40B4-BE49-F238E27FC236}">
              <a16:creationId xmlns:a16="http://schemas.microsoft.com/office/drawing/2014/main" id="{DD4AEFE9-ED17-4112-9367-037364075293}"/>
            </a:ext>
          </a:extLst>
        </xdr:cNvPr>
        <xdr:cNvSpPr/>
      </xdr:nvSpPr>
      <xdr:spPr>
        <a:xfrm>
          <a:off x="10512987" y="3093287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3</a:t>
          </a:r>
        </a:p>
      </xdr:txBody>
    </xdr:sp>
    <xdr:clientData/>
  </xdr:twoCellAnchor>
  <xdr:twoCellAnchor>
    <xdr:from>
      <xdr:col>13</xdr:col>
      <xdr:colOff>313509</xdr:colOff>
      <xdr:row>10</xdr:row>
      <xdr:rowOff>209007</xdr:rowOff>
    </xdr:from>
    <xdr:to>
      <xdr:col>13</xdr:col>
      <xdr:colOff>668819</xdr:colOff>
      <xdr:row>12</xdr:row>
      <xdr:rowOff>10451</xdr:rowOff>
    </xdr:to>
    <xdr:sp macro="" textlink="">
      <xdr:nvSpPr>
        <xdr:cNvPr id="51" name="楕円 50">
          <a:extLst>
            <a:ext uri="{FF2B5EF4-FFF2-40B4-BE49-F238E27FC236}">
              <a16:creationId xmlns:a16="http://schemas.microsoft.com/office/drawing/2014/main" id="{420DC8C2-CAF8-4C0C-A0BE-217EC46979CD}"/>
            </a:ext>
          </a:extLst>
        </xdr:cNvPr>
        <xdr:cNvSpPr/>
      </xdr:nvSpPr>
      <xdr:spPr>
        <a:xfrm>
          <a:off x="11829723" y="3344093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4</a:t>
          </a:r>
        </a:p>
      </xdr:txBody>
    </xdr:sp>
    <xdr:clientData/>
  </xdr:twoCellAnchor>
  <xdr:twoCellAnchor>
    <xdr:from>
      <xdr:col>6</xdr:col>
      <xdr:colOff>94051</xdr:colOff>
      <xdr:row>17</xdr:row>
      <xdr:rowOff>679270</xdr:rowOff>
    </xdr:from>
    <xdr:to>
      <xdr:col>6</xdr:col>
      <xdr:colOff>449361</xdr:colOff>
      <xdr:row>19</xdr:row>
      <xdr:rowOff>31352</xdr:rowOff>
    </xdr:to>
    <xdr:sp macro="" textlink="">
      <xdr:nvSpPr>
        <xdr:cNvPr id="52" name="楕円 51">
          <a:extLst>
            <a:ext uri="{FF2B5EF4-FFF2-40B4-BE49-F238E27FC236}">
              <a16:creationId xmlns:a16="http://schemas.microsoft.com/office/drawing/2014/main" id="{E82C80A7-F32A-40C4-9052-7895D6E6C4F7}"/>
            </a:ext>
          </a:extLst>
        </xdr:cNvPr>
        <xdr:cNvSpPr/>
      </xdr:nvSpPr>
      <xdr:spPr>
        <a:xfrm>
          <a:off x="5444597" y="5465501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5</a:t>
          </a:r>
        </a:p>
      </xdr:txBody>
    </xdr:sp>
    <xdr:clientData/>
  </xdr:twoCellAnchor>
  <xdr:twoCellAnchor>
    <xdr:from>
      <xdr:col>13</xdr:col>
      <xdr:colOff>271710</xdr:colOff>
      <xdr:row>22</xdr:row>
      <xdr:rowOff>94055</xdr:rowOff>
    </xdr:from>
    <xdr:to>
      <xdr:col>13</xdr:col>
      <xdr:colOff>627020</xdr:colOff>
      <xdr:row>23</xdr:row>
      <xdr:rowOff>146306</xdr:rowOff>
    </xdr:to>
    <xdr:sp macro="" textlink="">
      <xdr:nvSpPr>
        <xdr:cNvPr id="53" name="楕円 52">
          <a:extLst>
            <a:ext uri="{FF2B5EF4-FFF2-40B4-BE49-F238E27FC236}">
              <a16:creationId xmlns:a16="http://schemas.microsoft.com/office/drawing/2014/main" id="{EFC77D3B-BC5A-4F33-B3BA-4F9F6FD10281}"/>
            </a:ext>
          </a:extLst>
        </xdr:cNvPr>
        <xdr:cNvSpPr/>
      </xdr:nvSpPr>
      <xdr:spPr>
        <a:xfrm>
          <a:off x="11787924" y="6583682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6</a:t>
          </a:r>
        </a:p>
      </xdr:txBody>
    </xdr:sp>
    <xdr:clientData/>
  </xdr:twoCellAnchor>
  <xdr:twoCellAnchor>
    <xdr:from>
      <xdr:col>13</xdr:col>
      <xdr:colOff>386661</xdr:colOff>
      <xdr:row>18</xdr:row>
      <xdr:rowOff>167206</xdr:rowOff>
    </xdr:from>
    <xdr:to>
      <xdr:col>13</xdr:col>
      <xdr:colOff>741971</xdr:colOff>
      <xdr:row>19</xdr:row>
      <xdr:rowOff>219457</xdr:rowOff>
    </xdr:to>
    <xdr:sp macro="" textlink="">
      <xdr:nvSpPr>
        <xdr:cNvPr id="54" name="楕円 53">
          <a:extLst>
            <a:ext uri="{FF2B5EF4-FFF2-40B4-BE49-F238E27FC236}">
              <a16:creationId xmlns:a16="http://schemas.microsoft.com/office/drawing/2014/main" id="{F84FE0A1-B207-4B80-8D6B-F925629EC193}"/>
            </a:ext>
          </a:extLst>
        </xdr:cNvPr>
        <xdr:cNvSpPr/>
      </xdr:nvSpPr>
      <xdr:spPr>
        <a:xfrm>
          <a:off x="11902875" y="5653606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7</a:t>
          </a:r>
        </a:p>
      </xdr:txBody>
    </xdr:sp>
    <xdr:clientData/>
  </xdr:twoCellAnchor>
  <xdr:twoCellAnchor>
    <xdr:from>
      <xdr:col>10</xdr:col>
      <xdr:colOff>731518</xdr:colOff>
      <xdr:row>17</xdr:row>
      <xdr:rowOff>627017</xdr:rowOff>
    </xdr:from>
    <xdr:to>
      <xdr:col>11</xdr:col>
      <xdr:colOff>355308</xdr:colOff>
      <xdr:row>18</xdr:row>
      <xdr:rowOff>229906</xdr:rowOff>
    </xdr:to>
    <xdr:sp macro="" textlink="">
      <xdr:nvSpPr>
        <xdr:cNvPr id="56" name="楕円 55">
          <a:extLst>
            <a:ext uri="{FF2B5EF4-FFF2-40B4-BE49-F238E27FC236}">
              <a16:creationId xmlns:a16="http://schemas.microsoft.com/office/drawing/2014/main" id="{205F4BCB-9233-41CF-B0AB-1180D3C87711}"/>
            </a:ext>
          </a:extLst>
        </xdr:cNvPr>
        <xdr:cNvSpPr/>
      </xdr:nvSpPr>
      <xdr:spPr>
        <a:xfrm>
          <a:off x="10021822" y="5413248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8</a:t>
          </a:r>
        </a:p>
      </xdr:txBody>
    </xdr:sp>
    <xdr:clientData/>
  </xdr:twoCellAnchor>
  <xdr:twoCellAnchor>
    <xdr:from>
      <xdr:col>5</xdr:col>
      <xdr:colOff>146304</xdr:colOff>
      <xdr:row>31</xdr:row>
      <xdr:rowOff>188105</xdr:rowOff>
    </xdr:from>
    <xdr:to>
      <xdr:col>6</xdr:col>
      <xdr:colOff>31350</xdr:colOff>
      <xdr:row>36</xdr:row>
      <xdr:rowOff>20900</xdr:rowOff>
    </xdr:to>
    <xdr:sp macro="" textlink="">
      <xdr:nvSpPr>
        <xdr:cNvPr id="58" name="楕円 57">
          <a:extLst>
            <a:ext uri="{FF2B5EF4-FFF2-40B4-BE49-F238E27FC236}">
              <a16:creationId xmlns:a16="http://schemas.microsoft.com/office/drawing/2014/main" id="{C8537E93-9A56-4978-A2E5-5833A2C4B8C9}"/>
            </a:ext>
          </a:extLst>
        </xdr:cNvPr>
        <xdr:cNvSpPr/>
      </xdr:nvSpPr>
      <xdr:spPr>
        <a:xfrm>
          <a:off x="4848933" y="9112649"/>
          <a:ext cx="532963" cy="103457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600" b="1">
              <a:solidFill>
                <a:srgbClr val="002060"/>
              </a:solidFill>
            </a:rPr>
            <a:t>9</a:t>
          </a:r>
        </a:p>
      </xdr:txBody>
    </xdr:sp>
    <xdr:clientData/>
  </xdr:twoCellAnchor>
  <xdr:twoCellAnchor>
    <xdr:from>
      <xdr:col>13</xdr:col>
      <xdr:colOff>536249</xdr:colOff>
      <xdr:row>30</xdr:row>
      <xdr:rowOff>197171</xdr:rowOff>
    </xdr:from>
    <xdr:to>
      <xdr:col>19</xdr:col>
      <xdr:colOff>694769</xdr:colOff>
      <xdr:row>39</xdr:row>
      <xdr:rowOff>154615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C8E8D609-9AD2-DAD9-6D09-0BF5EE3939B4}"/>
            </a:ext>
          </a:extLst>
        </xdr:cNvPr>
        <xdr:cNvGrpSpPr/>
      </xdr:nvGrpSpPr>
      <xdr:grpSpPr>
        <a:xfrm>
          <a:off x="11383543" y="9038612"/>
          <a:ext cx="5683020" cy="2277062"/>
          <a:chOff x="11405955" y="8971377"/>
          <a:chExt cx="5683020" cy="2277062"/>
        </a:xfrm>
      </xdr:grpSpPr>
      <xdr:sp macro="" textlink="">
        <xdr:nvSpPr>
          <xdr:cNvPr id="55" name="テキスト ボックス 54">
            <a:extLst>
              <a:ext uri="{FF2B5EF4-FFF2-40B4-BE49-F238E27FC236}">
                <a16:creationId xmlns:a16="http://schemas.microsoft.com/office/drawing/2014/main" id="{644462A8-5086-461E-9213-00CDDEA53EDD}"/>
              </a:ext>
            </a:extLst>
          </xdr:cNvPr>
          <xdr:cNvSpPr txBox="1"/>
        </xdr:nvSpPr>
        <xdr:spPr>
          <a:xfrm>
            <a:off x="11405955" y="8971377"/>
            <a:ext cx="5683020" cy="227706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　　　</a:t>
            </a:r>
            <a:r>
              <a:rPr kumimoji="1" lang="ja-JP" altLang="en-US" sz="1600"/>
              <a:t>～　　　までの計算式を記入する事。</a:t>
            </a:r>
            <a:endParaRPr kumimoji="1" lang="en-US" altLang="ja-JP" sz="1600"/>
          </a:p>
          <a:p>
            <a:r>
              <a:rPr kumimoji="1" lang="ja-JP" altLang="en-US" sz="1600"/>
              <a:t>　　の使用量と　　　　　　　　　　　の根拠資料を</a:t>
            </a:r>
            <a:r>
              <a:rPr kumimoji="1" lang="en-US" altLang="ja-JP" sz="1600"/>
              <a:t>B-9</a:t>
            </a:r>
            <a:r>
              <a:rPr kumimoji="1" lang="ja-JP" altLang="en-US" sz="1600"/>
              <a:t>に</a:t>
            </a:r>
            <a:endParaRPr kumimoji="1" lang="en-US" altLang="ja-JP" sz="1600"/>
          </a:p>
          <a:p>
            <a:r>
              <a:rPr kumimoji="1" lang="ja-JP" altLang="en-US" sz="1600"/>
              <a:t>　添付する事</a:t>
            </a:r>
          </a:p>
        </xdr:txBody>
      </xdr:sp>
      <xdr:sp macro="" textlink="">
        <xdr:nvSpPr>
          <xdr:cNvPr id="60" name="楕円 59">
            <a:extLst>
              <a:ext uri="{FF2B5EF4-FFF2-40B4-BE49-F238E27FC236}">
                <a16:creationId xmlns:a16="http://schemas.microsoft.com/office/drawing/2014/main" id="{4028EA5C-245D-48A5-89E0-C4E34F44B54C}"/>
              </a:ext>
            </a:extLst>
          </xdr:cNvPr>
          <xdr:cNvSpPr/>
        </xdr:nvSpPr>
        <xdr:spPr>
          <a:xfrm>
            <a:off x="11513481" y="9374663"/>
            <a:ext cx="365758" cy="251189"/>
          </a:xfrm>
          <a:prstGeom prst="ellipse">
            <a:avLst/>
          </a:prstGeom>
          <a:solidFill>
            <a:schemeClr val="accent6">
              <a:lumMod val="40000"/>
              <a:lumOff val="6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r>
              <a:rPr kumimoji="1" lang="en-US" altLang="ja-JP" sz="1200" b="1">
                <a:solidFill>
                  <a:srgbClr val="002060"/>
                </a:solidFill>
              </a:rPr>
              <a:t>9</a:t>
            </a:r>
          </a:p>
        </xdr:txBody>
      </xdr:sp>
      <xdr:sp macro="" textlink="">
        <xdr:nvSpPr>
          <xdr:cNvPr id="61" name="楕円 60">
            <a:extLst>
              <a:ext uri="{FF2B5EF4-FFF2-40B4-BE49-F238E27FC236}">
                <a16:creationId xmlns:a16="http://schemas.microsoft.com/office/drawing/2014/main" id="{3CCAB2F3-2A98-4D6A-8F46-5AD74DB35F69}"/>
              </a:ext>
            </a:extLst>
          </xdr:cNvPr>
          <xdr:cNvSpPr/>
        </xdr:nvSpPr>
        <xdr:spPr>
          <a:xfrm>
            <a:off x="11534380" y="9024384"/>
            <a:ext cx="355310" cy="298026"/>
          </a:xfrm>
          <a:prstGeom prst="ellipse">
            <a:avLst/>
          </a:prstGeom>
          <a:solidFill>
            <a:schemeClr val="accent6">
              <a:lumMod val="40000"/>
              <a:lumOff val="6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r>
              <a:rPr kumimoji="1" lang="en-US" altLang="ja-JP" sz="1200" b="1">
                <a:solidFill>
                  <a:srgbClr val="002060"/>
                </a:solidFill>
              </a:rPr>
              <a:t>1</a:t>
            </a:r>
          </a:p>
        </xdr:txBody>
      </xdr:sp>
      <xdr:sp macro="" textlink="">
        <xdr:nvSpPr>
          <xdr:cNvPr id="62" name="楕円 61">
            <a:extLst>
              <a:ext uri="{FF2B5EF4-FFF2-40B4-BE49-F238E27FC236}">
                <a16:creationId xmlns:a16="http://schemas.microsoft.com/office/drawing/2014/main" id="{1BA71DF1-1A4E-4D24-9C87-FC214CFB0DF9}"/>
              </a:ext>
            </a:extLst>
          </xdr:cNvPr>
          <xdr:cNvSpPr/>
        </xdr:nvSpPr>
        <xdr:spPr>
          <a:xfrm>
            <a:off x="12171847" y="9045286"/>
            <a:ext cx="334409" cy="277125"/>
          </a:xfrm>
          <a:prstGeom prst="ellipse">
            <a:avLst/>
          </a:prstGeom>
          <a:solidFill>
            <a:schemeClr val="accent6">
              <a:lumMod val="40000"/>
              <a:lumOff val="6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r>
              <a:rPr kumimoji="1" lang="en-US" altLang="ja-JP" sz="1200" b="1">
                <a:solidFill>
                  <a:srgbClr val="002060"/>
                </a:solidFill>
              </a:rPr>
              <a:t>8</a:t>
            </a:r>
          </a:p>
        </xdr:txBody>
      </xdr:sp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9E71E27C-1361-3527-9403-52894A496C78}"/>
              </a:ext>
            </a:extLst>
          </xdr:cNvPr>
          <xdr:cNvGrpSpPr/>
        </xdr:nvGrpSpPr>
        <xdr:grpSpPr>
          <a:xfrm>
            <a:off x="12886515" y="9364213"/>
            <a:ext cx="2075985" cy="303441"/>
            <a:chOff x="12843404" y="11463965"/>
            <a:chExt cx="2194561" cy="313508"/>
          </a:xfrm>
        </xdr:grpSpPr>
        <xdr:sp macro="" textlink="">
          <xdr:nvSpPr>
            <xdr:cNvPr id="64" name="楕円 63">
              <a:extLst>
                <a:ext uri="{FF2B5EF4-FFF2-40B4-BE49-F238E27FC236}">
                  <a16:creationId xmlns:a16="http://schemas.microsoft.com/office/drawing/2014/main" id="{54C5C5AC-577B-4799-ADF7-8DE32C6C1E37}"/>
                </a:ext>
              </a:extLst>
            </xdr:cNvPr>
            <xdr:cNvSpPr/>
          </xdr:nvSpPr>
          <xdr:spPr>
            <a:xfrm>
              <a:off x="12843404" y="11474413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1</a:t>
              </a:r>
            </a:p>
          </xdr:txBody>
        </xdr:sp>
        <xdr:sp macro="" textlink="">
          <xdr:nvSpPr>
            <xdr:cNvPr id="65" name="楕円 64">
              <a:extLst>
                <a:ext uri="{FF2B5EF4-FFF2-40B4-BE49-F238E27FC236}">
                  <a16:creationId xmlns:a16="http://schemas.microsoft.com/office/drawing/2014/main" id="{9FC89074-4227-44AB-85E3-01AF3C0CCEB8}"/>
                </a:ext>
              </a:extLst>
            </xdr:cNvPr>
            <xdr:cNvSpPr/>
          </xdr:nvSpPr>
          <xdr:spPr>
            <a:xfrm>
              <a:off x="13585373" y="1146396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3</a:t>
              </a:r>
            </a:p>
          </xdr:txBody>
        </xdr:sp>
        <xdr:sp macro="" textlink="">
          <xdr:nvSpPr>
            <xdr:cNvPr id="66" name="楕円 65">
              <a:extLst>
                <a:ext uri="{FF2B5EF4-FFF2-40B4-BE49-F238E27FC236}">
                  <a16:creationId xmlns:a16="http://schemas.microsoft.com/office/drawing/2014/main" id="{E7F994E4-AA2F-47EA-8050-13D66B2BED53}"/>
                </a:ext>
              </a:extLst>
            </xdr:cNvPr>
            <xdr:cNvSpPr/>
          </xdr:nvSpPr>
          <xdr:spPr>
            <a:xfrm>
              <a:off x="13951133" y="1146396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4</a:t>
              </a:r>
            </a:p>
          </xdr:txBody>
        </xdr:sp>
        <xdr:sp macro="" textlink="">
          <xdr:nvSpPr>
            <xdr:cNvPr id="67" name="楕円 66">
              <a:extLst>
                <a:ext uri="{FF2B5EF4-FFF2-40B4-BE49-F238E27FC236}">
                  <a16:creationId xmlns:a16="http://schemas.microsoft.com/office/drawing/2014/main" id="{7FD6C752-AD34-44F9-BE8D-3AE711332F72}"/>
                </a:ext>
              </a:extLst>
            </xdr:cNvPr>
            <xdr:cNvSpPr/>
          </xdr:nvSpPr>
          <xdr:spPr>
            <a:xfrm>
              <a:off x="14316891" y="1146396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5</a:t>
              </a:r>
            </a:p>
          </xdr:txBody>
        </xdr:sp>
        <xdr:sp macro="" textlink="">
          <xdr:nvSpPr>
            <xdr:cNvPr id="68" name="楕円 67">
              <a:extLst>
                <a:ext uri="{FF2B5EF4-FFF2-40B4-BE49-F238E27FC236}">
                  <a16:creationId xmlns:a16="http://schemas.microsoft.com/office/drawing/2014/main" id="{ACE7D0B6-B3B9-4F16-908A-4760CD7B3EBC}"/>
                </a:ext>
              </a:extLst>
            </xdr:cNvPr>
            <xdr:cNvSpPr/>
          </xdr:nvSpPr>
          <xdr:spPr>
            <a:xfrm>
              <a:off x="14682655" y="1147441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6</a:t>
              </a:r>
            </a:p>
          </xdr:txBody>
        </xdr:sp>
        <xdr:sp macro="" textlink="">
          <xdr:nvSpPr>
            <xdr:cNvPr id="72" name="楕円 71">
              <a:extLst>
                <a:ext uri="{FF2B5EF4-FFF2-40B4-BE49-F238E27FC236}">
                  <a16:creationId xmlns:a16="http://schemas.microsoft.com/office/drawing/2014/main" id="{DB87689E-5C1E-477E-4A0A-CD66116608DD}"/>
                </a:ext>
              </a:extLst>
            </xdr:cNvPr>
            <xdr:cNvSpPr/>
          </xdr:nvSpPr>
          <xdr:spPr>
            <a:xfrm>
              <a:off x="13209164" y="11474413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ja-JP" altLang="en-US" sz="1200" b="1">
                  <a:solidFill>
                    <a:srgbClr val="002060"/>
                  </a:solidFill>
                </a:rPr>
                <a:t>２</a:t>
              </a:r>
              <a:endParaRPr kumimoji="1" lang="en-US" altLang="ja-JP" sz="1200" b="1">
                <a:solidFill>
                  <a:srgbClr val="002060"/>
                </a:solidFill>
              </a:endParaRPr>
            </a:p>
          </xdr:txBody>
        </xdr:sp>
      </xdr:grpSp>
    </xdr:grpSp>
    <xdr:clientData/>
  </xdr:twoCellAnchor>
  <xdr:twoCellAnchor>
    <xdr:from>
      <xdr:col>12</xdr:col>
      <xdr:colOff>488989</xdr:colOff>
      <xdr:row>24</xdr:row>
      <xdr:rowOff>198556</xdr:rowOff>
    </xdr:from>
    <xdr:to>
      <xdr:col>13</xdr:col>
      <xdr:colOff>521646</xdr:colOff>
      <xdr:row>26</xdr:row>
      <xdr:rowOff>2613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32A4AD7-F73C-44C9-8FC4-E3224E2A13CC}"/>
            </a:ext>
          </a:extLst>
        </xdr:cNvPr>
        <xdr:cNvSpPr/>
      </xdr:nvSpPr>
      <xdr:spPr>
        <a:xfrm>
          <a:off x="11472239" y="7189797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7</xdr:col>
      <xdr:colOff>491163</xdr:colOff>
      <xdr:row>38</xdr:row>
      <xdr:rowOff>64444</xdr:rowOff>
    </xdr:from>
    <xdr:to>
      <xdr:col>8</xdr:col>
      <xdr:colOff>482018</xdr:colOff>
      <xdr:row>38</xdr:row>
      <xdr:rowOff>370114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B0B5DC6-39E2-4EE7-A5B8-6CA18AF09233}"/>
            </a:ext>
          </a:extLst>
        </xdr:cNvPr>
        <xdr:cNvSpPr/>
      </xdr:nvSpPr>
      <xdr:spPr>
        <a:xfrm>
          <a:off x="6844937" y="10671484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16</xdr:col>
      <xdr:colOff>470262</xdr:colOff>
      <xdr:row>28</xdr:row>
      <xdr:rowOff>53992</xdr:rowOff>
    </xdr:from>
    <xdr:to>
      <xdr:col>17</xdr:col>
      <xdr:colOff>555169</xdr:colOff>
      <xdr:row>28</xdr:row>
      <xdr:rowOff>359662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EAAAF5A3-8931-4348-B71A-47B8CF3D1F7F}"/>
            </a:ext>
          </a:extLst>
        </xdr:cNvPr>
        <xdr:cNvSpPr/>
      </xdr:nvSpPr>
      <xdr:spPr>
        <a:xfrm>
          <a:off x="15435071" y="8038011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(G)</a:t>
          </a:r>
        </a:p>
      </xdr:txBody>
    </xdr:sp>
    <xdr:clientData/>
  </xdr:twoCellAnchor>
  <xdr:twoCellAnchor>
    <xdr:from>
      <xdr:col>9</xdr:col>
      <xdr:colOff>2361</xdr:colOff>
      <xdr:row>38</xdr:row>
      <xdr:rowOff>62600</xdr:rowOff>
    </xdr:from>
    <xdr:to>
      <xdr:col>9</xdr:col>
      <xdr:colOff>481853</xdr:colOff>
      <xdr:row>38</xdr:row>
      <xdr:rowOff>352852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99E432E5-BC94-4C31-8B97-9B4547584915}"/>
            </a:ext>
          </a:extLst>
        </xdr:cNvPr>
        <xdr:cNvSpPr/>
      </xdr:nvSpPr>
      <xdr:spPr>
        <a:xfrm>
          <a:off x="7644773" y="10719394"/>
          <a:ext cx="479492" cy="2902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(H)</a:t>
          </a:r>
        </a:p>
      </xdr:txBody>
    </xdr:sp>
    <xdr:clientData/>
  </xdr:twoCellAnchor>
  <xdr:twoCellAnchor>
    <xdr:from>
      <xdr:col>13</xdr:col>
      <xdr:colOff>303057</xdr:colOff>
      <xdr:row>12</xdr:row>
      <xdr:rowOff>209005</xdr:rowOff>
    </xdr:from>
    <xdr:to>
      <xdr:col>13</xdr:col>
      <xdr:colOff>868678</xdr:colOff>
      <xdr:row>14</xdr:row>
      <xdr:rowOff>13062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9AF34D9-9AAE-4B29-B02D-85CA45470665}"/>
            </a:ext>
          </a:extLst>
        </xdr:cNvPr>
        <xdr:cNvSpPr/>
      </xdr:nvSpPr>
      <xdr:spPr>
        <a:xfrm>
          <a:off x="11819271" y="3845705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5</xdr:col>
      <xdr:colOff>518210</xdr:colOff>
      <xdr:row>32</xdr:row>
      <xdr:rowOff>188106</xdr:rowOff>
    </xdr:from>
    <xdr:to>
      <xdr:col>6</xdr:col>
      <xdr:colOff>435914</xdr:colOff>
      <xdr:row>34</xdr:row>
      <xdr:rowOff>13062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C7FED93A-2110-4757-824B-912BE4C4DBA0}"/>
            </a:ext>
          </a:extLst>
        </xdr:cNvPr>
        <xdr:cNvSpPr/>
      </xdr:nvSpPr>
      <xdr:spPr>
        <a:xfrm>
          <a:off x="5199938" y="9491319"/>
          <a:ext cx="563163" cy="30689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11</xdr:col>
      <xdr:colOff>593821</xdr:colOff>
      <xdr:row>24</xdr:row>
      <xdr:rowOff>215153</xdr:rowOff>
    </xdr:from>
    <xdr:to>
      <xdr:col>12</xdr:col>
      <xdr:colOff>524973</xdr:colOff>
      <xdr:row>25</xdr:row>
      <xdr:rowOff>249577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7C4BC56D-C676-4CE1-8DCF-D5B5737AA58F}"/>
            </a:ext>
          </a:extLst>
        </xdr:cNvPr>
        <xdr:cNvSpPr/>
      </xdr:nvSpPr>
      <xdr:spPr>
        <a:xfrm>
          <a:off x="10585523" y="7315200"/>
          <a:ext cx="886431" cy="29260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※10</a:t>
          </a:r>
          <a:endParaRPr kumimoji="1" lang="ja-JP" altLang="en-US" sz="1400" b="1"/>
        </a:p>
      </xdr:txBody>
    </xdr:sp>
    <xdr:clientData/>
  </xdr:twoCellAnchor>
  <xdr:twoCellAnchor>
    <xdr:from>
      <xdr:col>14</xdr:col>
      <xdr:colOff>44825</xdr:colOff>
      <xdr:row>1</xdr:row>
      <xdr:rowOff>224119</xdr:rowOff>
    </xdr:from>
    <xdr:to>
      <xdr:col>20</xdr:col>
      <xdr:colOff>14968</xdr:colOff>
      <xdr:row>3</xdr:row>
      <xdr:rowOff>470647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91BD9C7D-261F-4B51-ADBB-2385DEBDC3CF}"/>
            </a:ext>
          </a:extLst>
        </xdr:cNvPr>
        <xdr:cNvSpPr txBox="1"/>
      </xdr:nvSpPr>
      <xdr:spPr>
        <a:xfrm>
          <a:off x="12192001" y="280148"/>
          <a:ext cx="5348967" cy="9749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0.438</a:t>
          </a:r>
          <a:r>
            <a:rPr kumimoji="1" lang="ja-JP" altLang="en-US" sz="1100"/>
            <a:t>㎏</a:t>
          </a:r>
          <a:r>
            <a:rPr kumimoji="1" lang="en-US" altLang="ja-JP" sz="1100"/>
            <a:t>-CO2/kWh</a:t>
          </a:r>
          <a:r>
            <a:rPr kumimoji="1" lang="ja-JP" altLang="en-US" sz="1100"/>
            <a:t>　　　　　　　　　　　　　　　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2.27Kg-CO2/Nm3</a:t>
          </a:r>
          <a:r>
            <a:rPr kumimoji="1" lang="ja-JP" altLang="en-US" sz="1100"/>
            <a:t>　 　　 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40.6MJ/Nm3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重油：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2.75kg-CO2/L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38.9MJ/L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19916-8712-4AF2-9D31-D14847D42A3B}">
  <sheetPr>
    <pageSetUpPr fitToPage="1"/>
  </sheetPr>
  <dimension ref="B1:T45"/>
  <sheetViews>
    <sheetView showGridLines="0" view="pageBreakPreview" topLeftCell="A15" zoomScale="70" zoomScaleNormal="75" zoomScaleSheetLayoutView="70" workbookViewId="0">
      <selection activeCell="E4" sqref="E4"/>
    </sheetView>
  </sheetViews>
  <sheetFormatPr defaultColWidth="8.75" defaultRowHeight="19.5" x14ac:dyDescent="0.4"/>
  <cols>
    <col min="1" max="1" width="2" style="13" customWidth="1"/>
    <col min="2" max="2" width="8.75" style="13" customWidth="1"/>
    <col min="3" max="3" width="26.375" style="88" customWidth="1"/>
    <col min="4" max="4" width="13.25" style="72" customWidth="1"/>
    <col min="5" max="5" width="11.625" style="72" customWidth="1"/>
    <col min="6" max="6" width="8" style="72" customWidth="1"/>
    <col min="7" max="7" width="12.375" style="13" customWidth="1"/>
    <col min="8" max="8" width="7.125" style="72" customWidth="1"/>
    <col min="9" max="9" width="14.625" style="13" customWidth="1"/>
    <col min="10" max="10" width="14.75" style="13" customWidth="1"/>
    <col min="11" max="11" width="9.125" style="148" customWidth="1"/>
    <col min="12" max="12" width="11.875" style="13" customWidth="1"/>
    <col min="13" max="13" width="9.875" style="72" customWidth="1"/>
    <col min="14" max="14" width="13.75" style="13" customWidth="1"/>
    <col min="15" max="15" width="13.625" style="13" customWidth="1"/>
    <col min="16" max="16" width="12.25" style="13" customWidth="1"/>
    <col min="17" max="17" width="6" style="13" customWidth="1"/>
    <col min="18" max="18" width="16.625" style="13" customWidth="1"/>
    <col min="19" max="19" width="7.125" style="72" customWidth="1"/>
    <col min="20" max="20" width="15.125" style="13" customWidth="1"/>
    <col min="21" max="21" width="3.75" style="13" customWidth="1"/>
    <col min="22" max="16384" width="8.75" style="13"/>
  </cols>
  <sheetData>
    <row r="1" spans="2:20" ht="4.9000000000000004" customHeight="1" x14ac:dyDescent="0.4"/>
    <row r="2" spans="2:20" x14ac:dyDescent="0.4">
      <c r="T2" s="87" t="s">
        <v>19</v>
      </c>
    </row>
    <row r="3" spans="2:20" ht="50.1" customHeight="1" x14ac:dyDescent="0.4">
      <c r="B3" s="99" t="s">
        <v>65</v>
      </c>
      <c r="D3" s="105"/>
      <c r="E3" s="105"/>
      <c r="F3" s="105"/>
    </row>
    <row r="4" spans="2:20" ht="33.6" customHeight="1" thickBot="1" x14ac:dyDescent="0.45"/>
    <row r="5" spans="2:20" ht="25.35" customHeight="1" thickBot="1" x14ac:dyDescent="0.45">
      <c r="C5" s="89"/>
      <c r="E5" s="112"/>
      <c r="F5" s="307" t="s">
        <v>1</v>
      </c>
      <c r="G5" s="308"/>
      <c r="H5" s="308"/>
      <c r="I5" s="308"/>
      <c r="J5" s="309"/>
      <c r="K5" s="307" t="s">
        <v>2</v>
      </c>
      <c r="L5" s="308"/>
      <c r="M5" s="308"/>
      <c r="N5" s="308"/>
      <c r="O5" s="308"/>
      <c r="P5" s="308"/>
      <c r="Q5" s="308"/>
      <c r="R5" s="308"/>
      <c r="S5" s="308"/>
      <c r="T5" s="309"/>
    </row>
    <row r="6" spans="2:20" ht="50.1" customHeight="1" thickBot="1" x14ac:dyDescent="0.45">
      <c r="B6" s="126" t="s">
        <v>6</v>
      </c>
      <c r="C6" s="70" t="s">
        <v>5</v>
      </c>
      <c r="D6" s="6" t="s">
        <v>12</v>
      </c>
      <c r="E6" s="6"/>
      <c r="F6" s="6" t="s">
        <v>7</v>
      </c>
      <c r="G6" s="314" t="s">
        <v>41</v>
      </c>
      <c r="H6" s="315"/>
      <c r="I6" s="2" t="s">
        <v>42</v>
      </c>
      <c r="J6" s="4" t="s">
        <v>0</v>
      </c>
      <c r="K6" s="149" t="s">
        <v>7</v>
      </c>
      <c r="L6" s="314" t="s">
        <v>43</v>
      </c>
      <c r="M6" s="315"/>
      <c r="N6" s="2" t="s">
        <v>44</v>
      </c>
      <c r="O6" s="2" t="s">
        <v>3</v>
      </c>
      <c r="P6" s="344" t="s">
        <v>68</v>
      </c>
      <c r="Q6" s="345"/>
      <c r="R6" s="2" t="s">
        <v>9</v>
      </c>
      <c r="S6" s="3" t="s">
        <v>20</v>
      </c>
      <c r="T6" s="4" t="s">
        <v>4</v>
      </c>
    </row>
    <row r="7" spans="2:20" ht="20.100000000000001" customHeight="1" x14ac:dyDescent="0.4">
      <c r="B7" s="322" t="s">
        <v>10</v>
      </c>
      <c r="C7" s="90"/>
      <c r="D7" s="119"/>
      <c r="E7" s="102" t="s">
        <v>18</v>
      </c>
      <c r="F7" s="127"/>
      <c r="G7" s="336"/>
      <c r="H7" s="337"/>
      <c r="I7" s="16"/>
      <c r="J7" s="194" t="str">
        <f>IF(G7="","",G7*0.438/1000)</f>
        <v/>
      </c>
      <c r="K7" s="150"/>
      <c r="L7" s="342"/>
      <c r="M7" s="343"/>
      <c r="N7" s="151"/>
      <c r="O7" s="151"/>
      <c r="P7" s="342" t="str">
        <f>IF(G7="","",(G7-L7))</f>
        <v/>
      </c>
      <c r="Q7" s="343"/>
      <c r="R7" s="19" t="str">
        <f>IF(P7="","",P7*0.438/1000)</f>
        <v/>
      </c>
      <c r="S7" s="134"/>
      <c r="T7" s="20" t="str">
        <f>IF(R7="","",R7*S7)</f>
        <v/>
      </c>
    </row>
    <row r="8" spans="2:20" ht="20.100000000000001" customHeight="1" x14ac:dyDescent="0.4">
      <c r="B8" s="323"/>
      <c r="C8" s="91"/>
      <c r="D8" s="35"/>
      <c r="E8" s="101" t="s">
        <v>18</v>
      </c>
      <c r="F8" s="35"/>
      <c r="G8" s="338"/>
      <c r="H8" s="339"/>
      <c r="I8" s="23"/>
      <c r="J8" s="194" t="str">
        <f>IF(G8="","",G8*0.438/1000)</f>
        <v/>
      </c>
      <c r="K8" s="150"/>
      <c r="L8" s="327"/>
      <c r="M8" s="328"/>
      <c r="N8" s="191"/>
      <c r="O8" s="151"/>
      <c r="P8" s="327" t="str">
        <f>IF(G8="","",G8-L8)</f>
        <v/>
      </c>
      <c r="Q8" s="328"/>
      <c r="R8" s="19" t="str">
        <f>IF(P8="","",P8*0.438/1000)</f>
        <v/>
      </c>
      <c r="S8" s="135"/>
      <c r="T8" s="20" t="str">
        <f>IF(R8="","",R8*S8)</f>
        <v/>
      </c>
    </row>
    <row r="9" spans="2:20" ht="20.100000000000001" customHeight="1" thickBot="1" x14ac:dyDescent="0.45">
      <c r="B9" s="323"/>
      <c r="C9" s="92"/>
      <c r="D9" s="120"/>
      <c r="E9" s="101" t="s">
        <v>18</v>
      </c>
      <c r="F9" s="120"/>
      <c r="G9" s="340"/>
      <c r="H9" s="341"/>
      <c r="I9" s="27"/>
      <c r="J9" s="194" t="str">
        <f>IF(G9="","",G9*0.438/1000)</f>
        <v/>
      </c>
      <c r="K9" s="152"/>
      <c r="L9" s="316"/>
      <c r="M9" s="317"/>
      <c r="N9" s="153"/>
      <c r="O9" s="153"/>
      <c r="P9" s="316" t="str">
        <f>IF(G9="","",G9-L9)</f>
        <v/>
      </c>
      <c r="Q9" s="317"/>
      <c r="R9" s="19" t="str">
        <f>IF(P9="","",P9*0.438/1000)</f>
        <v/>
      </c>
      <c r="S9" s="136"/>
      <c r="T9" s="20" t="str">
        <f>IF(R9="","",R9*S9)</f>
        <v/>
      </c>
    </row>
    <row r="10" spans="2:20" ht="20.100000000000001" customHeight="1" thickTop="1" thickBot="1" x14ac:dyDescent="0.45">
      <c r="B10" s="324"/>
      <c r="C10" s="74" t="s">
        <v>86</v>
      </c>
      <c r="D10" s="325"/>
      <c r="E10" s="326"/>
      <c r="F10" s="60" t="s">
        <v>18</v>
      </c>
      <c r="G10" s="287">
        <f>SUM(G7:G9)</f>
        <v>0</v>
      </c>
      <c r="H10" s="288"/>
      <c r="I10" s="190">
        <f>SUM(I7:I9)</f>
        <v>0</v>
      </c>
      <c r="J10" s="195">
        <f>SUM(J7:J9)</f>
        <v>0</v>
      </c>
      <c r="K10" s="154" t="s">
        <v>18</v>
      </c>
      <c r="L10" s="318">
        <f>SUM(L7:L9)</f>
        <v>0</v>
      </c>
      <c r="M10" s="319"/>
      <c r="N10" s="190">
        <f>SUM(N7:N9)</f>
        <v>0</v>
      </c>
      <c r="O10" s="170" t="s">
        <v>18</v>
      </c>
      <c r="P10" s="318">
        <f>SUM(P7:P9)</f>
        <v>0</v>
      </c>
      <c r="Q10" s="319"/>
      <c r="R10" s="29">
        <f>SUM(R7:R9)</f>
        <v>0</v>
      </c>
      <c r="S10" s="137" t="s">
        <v>18</v>
      </c>
      <c r="T10" s="30">
        <f>SUM(T7:T9)</f>
        <v>0</v>
      </c>
    </row>
    <row r="11" spans="2:20" ht="20.100000000000001" customHeight="1" thickTop="1" x14ac:dyDescent="0.4">
      <c r="B11" s="296" t="s">
        <v>17</v>
      </c>
      <c r="C11" s="93"/>
      <c r="D11" s="121"/>
      <c r="E11" s="101" t="s">
        <v>18</v>
      </c>
      <c r="F11" s="128"/>
      <c r="G11" s="301"/>
      <c r="H11" s="302"/>
      <c r="I11" s="67"/>
      <c r="J11" s="196"/>
      <c r="K11" s="150"/>
      <c r="L11" s="329"/>
      <c r="M11" s="330"/>
      <c r="N11" s="151"/>
      <c r="O11" s="151"/>
      <c r="P11" s="329"/>
      <c r="Q11" s="330"/>
      <c r="R11" s="19" t="str">
        <f>IF(P11="","",P11*0.438/1000)</f>
        <v/>
      </c>
      <c r="S11" s="134"/>
      <c r="T11" s="20" t="str">
        <f t="shared" ref="T11:T13" si="0">IF(R11="","",R11*S11)</f>
        <v/>
      </c>
    </row>
    <row r="12" spans="2:20" ht="20.100000000000001" customHeight="1" x14ac:dyDescent="0.4">
      <c r="B12" s="297"/>
      <c r="C12" s="94"/>
      <c r="D12" s="122"/>
      <c r="E12" s="101" t="s">
        <v>18</v>
      </c>
      <c r="F12" s="129"/>
      <c r="G12" s="303"/>
      <c r="H12" s="304"/>
      <c r="I12" s="33"/>
      <c r="J12" s="197"/>
      <c r="K12" s="150"/>
      <c r="L12" s="327"/>
      <c r="M12" s="328"/>
      <c r="N12" s="191"/>
      <c r="O12" s="151"/>
      <c r="P12" s="327"/>
      <c r="Q12" s="328"/>
      <c r="R12" s="19" t="str">
        <f>IF(P12="","",P12*0.438/1000)</f>
        <v/>
      </c>
      <c r="S12" s="138"/>
      <c r="T12" s="20" t="str">
        <f t="shared" si="0"/>
        <v/>
      </c>
    </row>
    <row r="13" spans="2:20" ht="20.100000000000001" customHeight="1" thickBot="1" x14ac:dyDescent="0.45">
      <c r="B13" s="297"/>
      <c r="C13" s="94"/>
      <c r="D13" s="123"/>
      <c r="E13" s="101" t="s">
        <v>18</v>
      </c>
      <c r="F13" s="130"/>
      <c r="G13" s="285"/>
      <c r="H13" s="286"/>
      <c r="I13" s="68"/>
      <c r="J13" s="198"/>
      <c r="K13" s="152"/>
      <c r="L13" s="316"/>
      <c r="M13" s="317"/>
      <c r="N13" s="155"/>
      <c r="O13" s="155"/>
      <c r="P13" s="316"/>
      <c r="Q13" s="317"/>
      <c r="R13" s="19" t="str">
        <f>IF(P13="","",P13*0.438/1000)</f>
        <v/>
      </c>
      <c r="S13" s="139"/>
      <c r="T13" s="20" t="str">
        <f t="shared" si="0"/>
        <v/>
      </c>
    </row>
    <row r="14" spans="2:20" ht="20.100000000000001" customHeight="1" thickTop="1" thickBot="1" x14ac:dyDescent="0.45">
      <c r="B14" s="298"/>
      <c r="C14" s="75" t="s">
        <v>87</v>
      </c>
      <c r="D14" s="299"/>
      <c r="E14" s="300"/>
      <c r="F14" s="168" t="s">
        <v>18</v>
      </c>
      <c r="G14" s="289"/>
      <c r="H14" s="290"/>
      <c r="I14" s="61"/>
      <c r="J14" s="199"/>
      <c r="K14" s="156" t="s">
        <v>18</v>
      </c>
      <c r="L14" s="333">
        <f>SUM(L11:L13)</f>
        <v>0</v>
      </c>
      <c r="M14" s="334"/>
      <c r="N14" s="192">
        <f>SUM(N11:N13)</f>
        <v>0</v>
      </c>
      <c r="O14" s="171" t="s">
        <v>18</v>
      </c>
      <c r="P14" s="333">
        <f>SUM(P11:P13)</f>
        <v>0</v>
      </c>
      <c r="Q14" s="334"/>
      <c r="R14" s="62">
        <f>SUM(R11:R13)</f>
        <v>0</v>
      </c>
      <c r="S14" s="140" t="s">
        <v>18</v>
      </c>
      <c r="T14" s="63">
        <f>SUM(T11:T13)</f>
        <v>0</v>
      </c>
    </row>
    <row r="15" spans="2:20" ht="20.100000000000001" customHeight="1" thickBot="1" x14ac:dyDescent="0.45">
      <c r="B15" s="103"/>
      <c r="C15" s="76"/>
      <c r="D15" s="312"/>
      <c r="E15" s="313"/>
      <c r="F15" s="169" t="s">
        <v>18</v>
      </c>
      <c r="G15" s="310">
        <f>G10</f>
        <v>0</v>
      </c>
      <c r="H15" s="311"/>
      <c r="I15" s="193">
        <f>I10</f>
        <v>0</v>
      </c>
      <c r="J15" s="200">
        <f>J10-J14</f>
        <v>0</v>
      </c>
      <c r="K15" s="157" t="s">
        <v>18</v>
      </c>
      <c r="L15" s="331">
        <f>SUM(L14,L10)</f>
        <v>0</v>
      </c>
      <c r="M15" s="332"/>
      <c r="N15" s="234">
        <f>SUM(N14,N10)</f>
        <v>0</v>
      </c>
      <c r="O15" s="172" t="s">
        <v>18</v>
      </c>
      <c r="P15" s="277">
        <f>P10-P14</f>
        <v>0</v>
      </c>
      <c r="Q15" s="278"/>
      <c r="R15" s="65">
        <f>R10-R14</f>
        <v>0</v>
      </c>
      <c r="S15" s="141" t="s">
        <v>18</v>
      </c>
      <c r="T15" s="66">
        <f>T10-T14</f>
        <v>0</v>
      </c>
    </row>
    <row r="16" spans="2:20" ht="6.6" customHeight="1" thickBot="1" x14ac:dyDescent="0.45">
      <c r="B16" s="104"/>
      <c r="C16" s="105"/>
      <c r="D16" s="105"/>
      <c r="E16" s="105"/>
      <c r="F16" s="118"/>
      <c r="G16" s="59"/>
      <c r="H16" s="73"/>
      <c r="I16" s="59"/>
      <c r="J16" s="106"/>
      <c r="K16" s="158"/>
      <c r="L16" s="59"/>
      <c r="M16" s="107"/>
      <c r="N16" s="59"/>
      <c r="O16" s="108"/>
      <c r="P16" s="109"/>
      <c r="Q16" s="108"/>
      <c r="R16" s="110"/>
      <c r="S16" s="142"/>
      <c r="T16" s="111"/>
    </row>
    <row r="17" spans="2:20" ht="25.35" customHeight="1" thickBot="1" x14ac:dyDescent="0.45">
      <c r="B17" s="10"/>
      <c r="C17" s="89"/>
      <c r="E17" s="113"/>
      <c r="F17" s="307" t="s">
        <v>1</v>
      </c>
      <c r="G17" s="308"/>
      <c r="H17" s="308"/>
      <c r="I17" s="308"/>
      <c r="J17" s="309"/>
      <c r="K17" s="307" t="s">
        <v>2</v>
      </c>
      <c r="L17" s="308"/>
      <c r="M17" s="308"/>
      <c r="N17" s="308"/>
      <c r="O17" s="308"/>
      <c r="P17" s="308"/>
      <c r="Q17" s="308"/>
      <c r="R17" s="308"/>
      <c r="S17" s="308"/>
      <c r="T17" s="309"/>
    </row>
    <row r="18" spans="2:20" ht="50.45" customHeight="1" thickBot="1" x14ac:dyDescent="0.45">
      <c r="B18" s="125" t="s">
        <v>16</v>
      </c>
      <c r="C18" s="70" t="s">
        <v>5</v>
      </c>
      <c r="D18" s="6" t="s">
        <v>12</v>
      </c>
      <c r="E18" s="6" t="s">
        <v>8</v>
      </c>
      <c r="F18" s="6" t="s">
        <v>7</v>
      </c>
      <c r="G18" s="5" t="s">
        <v>38</v>
      </c>
      <c r="H18" s="1" t="s">
        <v>39</v>
      </c>
      <c r="I18" s="2" t="s">
        <v>14</v>
      </c>
      <c r="J18" s="4" t="s">
        <v>0</v>
      </c>
      <c r="K18" s="149" t="s">
        <v>7</v>
      </c>
      <c r="L18" s="5" t="s">
        <v>38</v>
      </c>
      <c r="M18" s="1" t="s">
        <v>39</v>
      </c>
      <c r="N18" s="2" t="s">
        <v>13</v>
      </c>
      <c r="O18" s="2" t="s">
        <v>3</v>
      </c>
      <c r="P18" s="233" t="s">
        <v>71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20.100000000000001" customHeight="1" x14ac:dyDescent="0.4">
      <c r="B19" s="291" t="s">
        <v>10</v>
      </c>
      <c r="C19" s="95"/>
      <c r="D19" s="119"/>
      <c r="E19" s="114"/>
      <c r="F19" s="127"/>
      <c r="G19" s="14"/>
      <c r="H19" s="15"/>
      <c r="I19" s="16">
        <f>G19*40.6</f>
        <v>0</v>
      </c>
      <c r="J19" s="17" t="str">
        <f>IF(G19="","",G19*2.27/1000)</f>
        <v/>
      </c>
      <c r="K19" s="150"/>
      <c r="L19" s="14"/>
      <c r="M19" s="15"/>
      <c r="N19" s="16"/>
      <c r="O19" s="16"/>
      <c r="P19" s="18" t="str">
        <f>IF(G19="","",G19-L19)</f>
        <v/>
      </c>
      <c r="Q19" s="15"/>
      <c r="R19" s="42" t="str">
        <f>IF(P19="","",P19*2.27/1000)</f>
        <v/>
      </c>
      <c r="S19" s="134"/>
      <c r="T19" s="20" t="str">
        <f>IF(R19="","",R19*S19)</f>
        <v/>
      </c>
    </row>
    <row r="20" spans="2:20" ht="20.100000000000001" customHeight="1" x14ac:dyDescent="0.4">
      <c r="B20" s="292"/>
      <c r="C20" s="91"/>
      <c r="D20" s="35"/>
      <c r="E20" s="100"/>
      <c r="F20" s="35"/>
      <c r="G20" s="21"/>
      <c r="H20" s="22"/>
      <c r="I20" s="23"/>
      <c r="J20" s="43"/>
      <c r="K20" s="160"/>
      <c r="L20" s="21"/>
      <c r="M20" s="22"/>
      <c r="N20" s="23"/>
      <c r="O20" s="23"/>
      <c r="P20" s="18" t="str">
        <f t="shared" ref="P20:P21" si="1">IF(G20="","",G20-L20)</f>
        <v/>
      </c>
      <c r="Q20" s="24"/>
      <c r="R20" s="42" t="str">
        <f>IF(P20="","",P20*2.27/1000)</f>
        <v/>
      </c>
      <c r="S20" s="135"/>
      <c r="T20" s="20" t="str">
        <f t="shared" ref="T20:T21" si="2">IF(R20="","",R20*S20)</f>
        <v/>
      </c>
    </row>
    <row r="21" spans="2:20" ht="20.100000000000001" customHeight="1" thickBot="1" x14ac:dyDescent="0.45">
      <c r="B21" s="292"/>
      <c r="C21" s="96"/>
      <c r="D21" s="124"/>
      <c r="E21" s="115"/>
      <c r="F21" s="124"/>
      <c r="G21" s="44"/>
      <c r="H21" s="45"/>
      <c r="I21" s="46"/>
      <c r="J21" s="47"/>
      <c r="K21" s="161"/>
      <c r="L21" s="44"/>
      <c r="M21" s="45"/>
      <c r="N21" s="46"/>
      <c r="O21" s="46"/>
      <c r="P21" s="18" t="str">
        <f t="shared" si="1"/>
        <v/>
      </c>
      <c r="Q21" s="48"/>
      <c r="R21" s="42" t="str">
        <f>IF(P21="","",P21*2.27/1000)</f>
        <v/>
      </c>
      <c r="S21" s="143"/>
      <c r="T21" s="20" t="str">
        <f t="shared" si="2"/>
        <v/>
      </c>
    </row>
    <row r="22" spans="2:20" ht="20.100000000000001" customHeight="1" thickTop="1" thickBot="1" x14ac:dyDescent="0.45">
      <c r="B22" s="293"/>
      <c r="C22" s="77" t="s">
        <v>88</v>
      </c>
      <c r="D22" s="294"/>
      <c r="E22" s="295"/>
      <c r="F22" s="78" t="s">
        <v>18</v>
      </c>
      <c r="G22" s="49"/>
      <c r="H22" s="50"/>
      <c r="I22" s="51">
        <f>SUM(I19:I21)</f>
        <v>0</v>
      </c>
      <c r="J22" s="52">
        <f>SUM(J19:J21)</f>
        <v>0</v>
      </c>
      <c r="K22" s="162" t="s">
        <v>18</v>
      </c>
      <c r="L22" s="49"/>
      <c r="M22" s="50"/>
      <c r="N22" s="51">
        <f>SUM(N19:N21)</f>
        <v>0</v>
      </c>
      <c r="O22" s="177" t="s">
        <v>18</v>
      </c>
      <c r="P22" s="182" t="s">
        <v>18</v>
      </c>
      <c r="Q22" s="58" t="s">
        <v>18</v>
      </c>
      <c r="R22" s="53">
        <f>SUM(R19:R21)</f>
        <v>0</v>
      </c>
      <c r="S22" s="144" t="s">
        <v>18</v>
      </c>
      <c r="T22" s="54">
        <f>SUM(T19:T21)</f>
        <v>0</v>
      </c>
    </row>
    <row r="23" spans="2:20" ht="20.100000000000001" customHeight="1" x14ac:dyDescent="0.4">
      <c r="B23" s="296" t="s">
        <v>17</v>
      </c>
      <c r="C23" s="97"/>
      <c r="D23" s="120"/>
      <c r="E23" s="79"/>
      <c r="F23" s="131"/>
      <c r="G23" s="305"/>
      <c r="H23" s="306"/>
      <c r="I23" s="31"/>
      <c r="J23" s="32"/>
      <c r="K23" s="152"/>
      <c r="L23" s="25"/>
      <c r="M23" s="26"/>
      <c r="N23" s="27"/>
      <c r="O23" s="16"/>
      <c r="P23" s="18" t="str">
        <f>IF(L23="","",L23)</f>
        <v/>
      </c>
      <c r="Q23" s="28"/>
      <c r="R23" s="42" t="str">
        <f>IF(P23="","",P23*2.27/1000)</f>
        <v/>
      </c>
      <c r="S23" s="136"/>
      <c r="T23" s="20" t="str">
        <f>IF(R23="","",R23*S23)</f>
        <v/>
      </c>
    </row>
    <row r="24" spans="2:20" ht="20.100000000000001" customHeight="1" x14ac:dyDescent="0.4">
      <c r="B24" s="297"/>
      <c r="C24" s="94"/>
      <c r="D24" s="122"/>
      <c r="E24" s="116"/>
      <c r="F24" s="132"/>
      <c r="G24" s="303"/>
      <c r="H24" s="304"/>
      <c r="I24" s="33"/>
      <c r="J24" s="34"/>
      <c r="K24" s="160"/>
      <c r="L24" s="21"/>
      <c r="M24" s="22"/>
      <c r="N24" s="23"/>
      <c r="O24" s="16"/>
      <c r="P24" s="18" t="str">
        <f>IF(L24="","",L24)</f>
        <v/>
      </c>
      <c r="Q24" s="22"/>
      <c r="R24" s="42" t="str">
        <f>IF(P24="","",P24*2.27/1000)</f>
        <v/>
      </c>
      <c r="S24" s="135"/>
      <c r="T24" s="20" t="str">
        <f t="shared" ref="T24:T25" si="3">IF(R24="","",R24*S24)</f>
        <v/>
      </c>
    </row>
    <row r="25" spans="2:20" ht="20.100000000000001" customHeight="1" thickBot="1" x14ac:dyDescent="0.45">
      <c r="B25" s="297"/>
      <c r="C25" s="98"/>
      <c r="D25" s="123"/>
      <c r="E25" s="117"/>
      <c r="F25" s="133"/>
      <c r="G25" s="285"/>
      <c r="H25" s="286"/>
      <c r="I25" s="36"/>
      <c r="J25" s="37"/>
      <c r="K25" s="163"/>
      <c r="L25" s="55"/>
      <c r="M25" s="56"/>
      <c r="N25" s="38"/>
      <c r="O25" s="38"/>
      <c r="P25" s="18" t="str">
        <f>IF(L25="","",L25)</f>
        <v/>
      </c>
      <c r="Q25" s="57"/>
      <c r="R25" s="42" t="str">
        <f>IF(P25="","",P25*2.27/1000)</f>
        <v/>
      </c>
      <c r="S25" s="145"/>
      <c r="T25" s="20" t="str">
        <f t="shared" si="3"/>
        <v/>
      </c>
    </row>
    <row r="26" spans="2:20" ht="20.100000000000001" customHeight="1" thickTop="1" thickBot="1" x14ac:dyDescent="0.45">
      <c r="B26" s="298"/>
      <c r="C26" s="80" t="s">
        <v>89</v>
      </c>
      <c r="D26" s="299"/>
      <c r="E26" s="300"/>
      <c r="F26" s="179" t="s">
        <v>18</v>
      </c>
      <c r="G26" s="289"/>
      <c r="H26" s="290"/>
      <c r="I26" s="39"/>
      <c r="J26" s="40"/>
      <c r="K26" s="162" t="s">
        <v>18</v>
      </c>
      <c r="L26" s="49"/>
      <c r="M26" s="50"/>
      <c r="N26" s="232">
        <f>SUM(N23:N25)</f>
        <v>0</v>
      </c>
      <c r="O26" s="178" t="s">
        <v>18</v>
      </c>
      <c r="P26" s="144" t="s">
        <v>18</v>
      </c>
      <c r="Q26" s="58" t="s">
        <v>18</v>
      </c>
      <c r="R26" s="53">
        <f>SUM(R23:R25)</f>
        <v>0</v>
      </c>
      <c r="S26" s="144" t="s">
        <v>18</v>
      </c>
      <c r="T26" s="54">
        <f>SUM(T23:T25)</f>
        <v>0</v>
      </c>
    </row>
    <row r="27" spans="2:20" ht="20.100000000000001" customHeight="1" thickBot="1" x14ac:dyDescent="0.45">
      <c r="B27" s="238"/>
      <c r="C27" s="69"/>
      <c r="D27" s="281"/>
      <c r="E27" s="282"/>
      <c r="F27" s="6" t="s">
        <v>18</v>
      </c>
      <c r="G27" s="41" t="s">
        <v>29</v>
      </c>
      <c r="H27" s="9"/>
      <c r="I27" s="64">
        <f>I22</f>
        <v>0</v>
      </c>
      <c r="J27" s="147">
        <f>J22</f>
        <v>0</v>
      </c>
      <c r="K27" s="165" t="s">
        <v>18</v>
      </c>
      <c r="L27" s="112" t="s">
        <v>67</v>
      </c>
      <c r="M27" s="9"/>
      <c r="N27" s="183">
        <f>N26+N22</f>
        <v>0</v>
      </c>
      <c r="O27" s="164" t="s">
        <v>18</v>
      </c>
      <c r="P27" s="146" t="s">
        <v>18</v>
      </c>
      <c r="Q27" s="9" t="s">
        <v>18</v>
      </c>
      <c r="R27" s="11">
        <f>R22-R26</f>
        <v>0</v>
      </c>
      <c r="S27" s="146" t="s">
        <v>18</v>
      </c>
      <c r="T27" s="12">
        <f>T22-T26</f>
        <v>0</v>
      </c>
    </row>
    <row r="28" spans="2:20" ht="18.600000000000001" customHeight="1" thickBot="1" x14ac:dyDescent="0.45">
      <c r="B28" s="320"/>
      <c r="C28" s="321"/>
      <c r="D28" s="203"/>
      <c r="E28" s="203"/>
      <c r="G28" s="173"/>
      <c r="I28" s="230" t="s">
        <v>73</v>
      </c>
      <c r="J28" s="174"/>
      <c r="K28" s="86"/>
      <c r="N28" s="231" t="s">
        <v>72</v>
      </c>
      <c r="P28" s="175"/>
      <c r="R28" s="159" t="s">
        <v>92</v>
      </c>
      <c r="S28" s="176"/>
      <c r="T28" s="236" t="s">
        <v>69</v>
      </c>
    </row>
    <row r="29" spans="2:20" ht="33" customHeight="1" thickBot="1" x14ac:dyDescent="0.45">
      <c r="B29" s="202"/>
      <c r="C29" s="105"/>
      <c r="D29" s="280"/>
      <c r="E29" s="280"/>
      <c r="F29" s="105"/>
      <c r="G29" s="243"/>
      <c r="H29" s="283">
        <f>I22</f>
        <v>0</v>
      </c>
      <c r="I29" s="284"/>
      <c r="J29" s="210"/>
      <c r="K29" s="185"/>
      <c r="L29" s="186"/>
      <c r="M29" s="283">
        <f>N22+N26</f>
        <v>0</v>
      </c>
      <c r="N29" s="284"/>
      <c r="O29" s="7"/>
      <c r="P29" s="279"/>
      <c r="Q29" s="279"/>
      <c r="R29" s="180">
        <f>SUM(R15,R27)</f>
        <v>0</v>
      </c>
      <c r="S29" s="181"/>
      <c r="T29" s="180">
        <f>SUM(T15,T27)</f>
        <v>0</v>
      </c>
    </row>
    <row r="30" spans="2:20" ht="19.149999999999999" customHeight="1" thickBot="1" x14ac:dyDescent="0.45">
      <c r="C30" s="89" t="s">
        <v>80</v>
      </c>
      <c r="S30" s="266"/>
      <c r="T30" s="266"/>
    </row>
    <row r="31" spans="2:20" ht="19.149999999999999" customHeight="1" thickBot="1" x14ac:dyDescent="0.45">
      <c r="B31" s="228"/>
      <c r="C31" s="204" t="s">
        <v>60</v>
      </c>
      <c r="D31" s="267" t="s">
        <v>52</v>
      </c>
      <c r="E31" s="268"/>
      <c r="F31" s="208"/>
      <c r="G31" s="260" t="s">
        <v>41</v>
      </c>
      <c r="H31" s="261"/>
      <c r="I31" s="205" t="s">
        <v>57</v>
      </c>
      <c r="J31" s="206" t="s">
        <v>53</v>
      </c>
      <c r="L31" s="13" t="s">
        <v>82</v>
      </c>
      <c r="S31" s="201"/>
      <c r="T31" s="201"/>
    </row>
    <row r="32" spans="2:20" ht="19.149999999999999" customHeight="1" x14ac:dyDescent="0.4">
      <c r="B32" s="228"/>
      <c r="C32" s="262" t="s">
        <v>6</v>
      </c>
      <c r="D32" s="269" t="s">
        <v>75</v>
      </c>
      <c r="E32" s="270"/>
      <c r="F32" s="239"/>
      <c r="G32" s="220"/>
      <c r="H32" s="212" t="s">
        <v>47</v>
      </c>
      <c r="I32" s="239"/>
      <c r="J32" s="217">
        <f>G32*0.438/1000</f>
        <v>0</v>
      </c>
      <c r="K32" s="13"/>
      <c r="L32" s="273" t="str">
        <f>IF(N14=0,"",N14)</f>
        <v/>
      </c>
      <c r="M32" s="275" t="e">
        <f>IF(L15/N15&gt;=1,"100",L15/N15)</f>
        <v>#DIV/0!</v>
      </c>
      <c r="S32" s="13"/>
    </row>
    <row r="33" spans="2:19" ht="19.149999999999999" customHeight="1" x14ac:dyDescent="0.4">
      <c r="B33" s="228"/>
      <c r="C33" s="263"/>
      <c r="D33" s="271" t="s">
        <v>76</v>
      </c>
      <c r="E33" s="272"/>
      <c r="F33" s="240"/>
      <c r="G33" s="221"/>
      <c r="H33" s="207" t="s">
        <v>47</v>
      </c>
      <c r="I33" s="240"/>
      <c r="J33" s="242"/>
      <c r="K33" s="13"/>
      <c r="L33" s="274"/>
      <c r="M33" s="276"/>
      <c r="S33" s="13"/>
    </row>
    <row r="34" spans="2:19" ht="19.149999999999999" customHeight="1" thickBot="1" x14ac:dyDescent="0.45">
      <c r="B34" s="228"/>
      <c r="C34" s="264"/>
      <c r="D34" s="258" t="s">
        <v>77</v>
      </c>
      <c r="E34" s="259"/>
      <c r="F34" s="241"/>
      <c r="G34" s="222">
        <f>SUM(G32:G33)</f>
        <v>0</v>
      </c>
      <c r="H34" s="214" t="s">
        <v>47</v>
      </c>
      <c r="I34" s="241"/>
      <c r="J34" s="219">
        <f>SUM(J32:J33)</f>
        <v>0</v>
      </c>
      <c r="K34" s="13"/>
      <c r="M34" s="13"/>
      <c r="S34" s="13"/>
    </row>
    <row r="35" spans="2:19" ht="19.149999999999999" customHeight="1" x14ac:dyDescent="0.4">
      <c r="B35" s="228"/>
      <c r="C35" s="262" t="s">
        <v>51</v>
      </c>
      <c r="D35" s="269"/>
      <c r="E35" s="270"/>
      <c r="F35" s="213"/>
      <c r="G35" s="220"/>
      <c r="H35" s="119"/>
      <c r="I35" s="220"/>
      <c r="J35" s="217"/>
      <c r="K35" s="86"/>
      <c r="L35" s="13" t="s">
        <v>81</v>
      </c>
      <c r="R35" s="265"/>
    </row>
    <row r="36" spans="2:19" ht="19.149999999999999" customHeight="1" x14ac:dyDescent="0.4">
      <c r="B36" s="228"/>
      <c r="C36" s="263"/>
      <c r="D36" s="271"/>
      <c r="E36" s="272"/>
      <c r="F36" s="209"/>
      <c r="G36" s="221"/>
      <c r="H36" s="35"/>
      <c r="I36" s="221"/>
      <c r="J36" s="218"/>
      <c r="K36" s="86"/>
      <c r="L36" s="273">
        <f>IF(N26=0,0,N26)</f>
        <v>0</v>
      </c>
      <c r="M36" s="275" t="e">
        <f>IF(I39/L36&gt;=1,"100",I39/L36)</f>
        <v>#DIV/0!</v>
      </c>
      <c r="R36" s="265"/>
    </row>
    <row r="37" spans="2:19" ht="19.149999999999999" customHeight="1" thickBot="1" x14ac:dyDescent="0.45">
      <c r="B37" s="228"/>
      <c r="C37" s="264"/>
      <c r="D37" s="258"/>
      <c r="E37" s="259"/>
      <c r="F37" s="216"/>
      <c r="G37" s="222"/>
      <c r="H37" s="215"/>
      <c r="I37" s="222"/>
      <c r="J37" s="219"/>
      <c r="K37" s="86"/>
      <c r="L37" s="274"/>
      <c r="M37" s="276"/>
      <c r="Q37" s="211"/>
      <c r="R37" s="105"/>
    </row>
    <row r="38" spans="2:19" ht="15" customHeight="1" thickBot="1" x14ac:dyDescent="0.45">
      <c r="B38" s="225"/>
      <c r="C38" s="72"/>
      <c r="D38" s="13"/>
      <c r="H38" s="335" t="s">
        <v>90</v>
      </c>
      <c r="I38" s="335"/>
      <c r="J38" s="229" t="s">
        <v>91</v>
      </c>
      <c r="K38" s="86"/>
      <c r="Q38" s="211"/>
    </row>
    <row r="39" spans="2:19" ht="34.35" customHeight="1" thickBot="1" x14ac:dyDescent="0.45">
      <c r="H39" s="254"/>
      <c r="I39" s="255">
        <f>SUM(I35:I37)</f>
        <v>0</v>
      </c>
      <c r="J39" s="244">
        <f>SUM(J34:J37)</f>
        <v>0</v>
      </c>
      <c r="K39" s="86"/>
      <c r="L39" s="248" t="s">
        <v>85</v>
      </c>
      <c r="P39" s="211"/>
      <c r="Q39" s="211"/>
    </row>
    <row r="40" spans="2:19" ht="19.149999999999999" customHeight="1" x14ac:dyDescent="0.4">
      <c r="B40" s="13" t="s">
        <v>74</v>
      </c>
      <c r="K40" s="86"/>
      <c r="L40" s="247" t="str">
        <f>IF(J39=0,"",R29/J39)</f>
        <v/>
      </c>
    </row>
    <row r="41" spans="2:19" ht="19.149999999999999" customHeight="1" x14ac:dyDescent="0.4">
      <c r="B41" s="13" t="s">
        <v>83</v>
      </c>
    </row>
    <row r="42" spans="2:19" ht="19.149999999999999" customHeight="1" x14ac:dyDescent="0.4"/>
    <row r="43" spans="2:19" ht="19.149999999999999" customHeight="1" x14ac:dyDescent="0.4"/>
    <row r="44" spans="2:19" ht="19.149999999999999" customHeight="1" x14ac:dyDescent="0.4"/>
    <row r="45" spans="2:19" ht="19.149999999999999" customHeight="1" x14ac:dyDescent="0.4"/>
  </sheetData>
  <mergeCells count="70">
    <mergeCell ref="H38:I38"/>
    <mergeCell ref="F5:J5"/>
    <mergeCell ref="K5:T5"/>
    <mergeCell ref="D14:E14"/>
    <mergeCell ref="G7:H7"/>
    <mergeCell ref="G8:H8"/>
    <mergeCell ref="G9:H9"/>
    <mergeCell ref="L7:M7"/>
    <mergeCell ref="L8:M8"/>
    <mergeCell ref="L11:M11"/>
    <mergeCell ref="L10:M10"/>
    <mergeCell ref="L12:M12"/>
    <mergeCell ref="L13:M13"/>
    <mergeCell ref="P7:Q7"/>
    <mergeCell ref="P6:Q6"/>
    <mergeCell ref="L6:M6"/>
    <mergeCell ref="G6:H6"/>
    <mergeCell ref="L9:M9"/>
    <mergeCell ref="P10:Q10"/>
    <mergeCell ref="B28:C28"/>
    <mergeCell ref="B7:B10"/>
    <mergeCell ref="B11:B14"/>
    <mergeCell ref="D10:E10"/>
    <mergeCell ref="K17:T17"/>
    <mergeCell ref="P13:Q13"/>
    <mergeCell ref="P12:Q12"/>
    <mergeCell ref="P11:Q11"/>
    <mergeCell ref="P9:Q9"/>
    <mergeCell ref="P8:Q8"/>
    <mergeCell ref="L15:M15"/>
    <mergeCell ref="L14:M14"/>
    <mergeCell ref="P14:Q14"/>
    <mergeCell ref="G10:H10"/>
    <mergeCell ref="G26:H26"/>
    <mergeCell ref="B19:B22"/>
    <mergeCell ref="D22:E22"/>
    <mergeCell ref="B23:B26"/>
    <mergeCell ref="D26:E26"/>
    <mergeCell ref="G11:H11"/>
    <mergeCell ref="G24:H24"/>
    <mergeCell ref="G23:H23"/>
    <mergeCell ref="F17:J17"/>
    <mergeCell ref="G14:H14"/>
    <mergeCell ref="G13:H13"/>
    <mergeCell ref="G12:H12"/>
    <mergeCell ref="G15:H15"/>
    <mergeCell ref="D15:E15"/>
    <mergeCell ref="P15:Q15"/>
    <mergeCell ref="P29:Q29"/>
    <mergeCell ref="D29:E29"/>
    <mergeCell ref="D27:E27"/>
    <mergeCell ref="M29:N29"/>
    <mergeCell ref="H29:I29"/>
    <mergeCell ref="G25:H25"/>
    <mergeCell ref="D37:E37"/>
    <mergeCell ref="G31:H31"/>
    <mergeCell ref="C35:C37"/>
    <mergeCell ref="R35:R36"/>
    <mergeCell ref="S30:T30"/>
    <mergeCell ref="D31:E31"/>
    <mergeCell ref="C32:C34"/>
    <mergeCell ref="D32:E32"/>
    <mergeCell ref="D33:E33"/>
    <mergeCell ref="D34:E34"/>
    <mergeCell ref="D35:E35"/>
    <mergeCell ref="D36:E36"/>
    <mergeCell ref="L32:L33"/>
    <mergeCell ref="L36:L37"/>
    <mergeCell ref="M32:M33"/>
    <mergeCell ref="M36:M37"/>
  </mergeCells>
  <phoneticPr fontId="2"/>
  <pageMargins left="0.36" right="0.24" top="0.48" bottom="0.34" header="0.31496062992125984" footer="0.31496062992125984"/>
  <pageSetup paperSize="9" scale="54" orientation="landscape" r:id="rId1"/>
  <rowBreaks count="2" manualBreakCount="2">
    <brk id="13" max="20" man="1"/>
    <brk id="21" max="20" man="1"/>
  </rowBreaks>
  <colBreaks count="2" manualBreakCount="2">
    <brk id="2" min="1" max="40" man="1"/>
    <brk id="5" min="1" max="4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20C02-3738-4692-9FC7-0211F818BA86}">
  <sheetPr>
    <pageSetUpPr fitToPage="1"/>
  </sheetPr>
  <dimension ref="B1:T52"/>
  <sheetViews>
    <sheetView tabSelected="1" topLeftCell="A7" zoomScale="85" zoomScaleNormal="85" workbookViewId="0">
      <selection activeCell="J53" sqref="J53"/>
    </sheetView>
  </sheetViews>
  <sheetFormatPr defaultColWidth="8.75" defaultRowHeight="19.5" x14ac:dyDescent="0.4"/>
  <cols>
    <col min="1" max="1" width="0.875" style="13" customWidth="1"/>
    <col min="2" max="2" width="6.125" style="13" customWidth="1"/>
    <col min="3" max="3" width="26.375" style="88" customWidth="1"/>
    <col min="4" max="4" width="13.125" style="72" customWidth="1"/>
    <col min="5" max="5" width="11.625" style="72" customWidth="1"/>
    <col min="6" max="6" width="8" style="72" customWidth="1"/>
    <col min="7" max="7" width="12.375" style="13" customWidth="1"/>
    <col min="8" max="8" width="7.125" style="72" customWidth="1"/>
    <col min="9" max="9" width="14.625" style="13" customWidth="1"/>
    <col min="10" max="10" width="14.75" style="13" customWidth="1"/>
    <col min="11" max="11" width="9.125" style="148" customWidth="1"/>
    <col min="12" max="12" width="11.875" style="13" customWidth="1"/>
    <col min="13" max="13" width="6.625" style="72" customWidth="1"/>
    <col min="14" max="14" width="17" style="13" customWidth="1"/>
    <col min="15" max="15" width="13.625" style="13" customWidth="1"/>
    <col min="16" max="16" width="12.125" style="13" customWidth="1"/>
    <col min="17" max="17" width="6" style="13" customWidth="1"/>
    <col min="18" max="18" width="16.625" style="13" customWidth="1"/>
    <col min="19" max="19" width="7.125" style="72" customWidth="1"/>
    <col min="20" max="20" width="15.125" style="13" customWidth="1"/>
    <col min="21" max="21" width="5.375" style="13" customWidth="1"/>
    <col min="22" max="16384" width="8.75" style="13"/>
  </cols>
  <sheetData>
    <row r="1" spans="2:20" ht="4.9000000000000004" customHeight="1" x14ac:dyDescent="0.4"/>
    <row r="2" spans="2:20" x14ac:dyDescent="0.4">
      <c r="T2" s="87" t="s">
        <v>19</v>
      </c>
    </row>
    <row r="3" spans="2:20" ht="38.450000000000003" customHeight="1" x14ac:dyDescent="0.4">
      <c r="B3" s="99" t="s">
        <v>65</v>
      </c>
      <c r="D3" s="105"/>
      <c r="E3" s="105"/>
      <c r="F3" s="105"/>
    </row>
    <row r="4" spans="2:20" ht="38.25" customHeight="1" thickBot="1" x14ac:dyDescent="0.45"/>
    <row r="5" spans="2:20" ht="25.35" customHeight="1" thickBot="1" x14ac:dyDescent="0.45">
      <c r="C5" s="89"/>
      <c r="E5" s="112"/>
      <c r="F5" s="307" t="s">
        <v>1</v>
      </c>
      <c r="G5" s="308"/>
      <c r="H5" s="308"/>
      <c r="I5" s="308"/>
      <c r="J5" s="309"/>
      <c r="K5" s="307" t="s">
        <v>2</v>
      </c>
      <c r="L5" s="308"/>
      <c r="M5" s="308"/>
      <c r="N5" s="308"/>
      <c r="O5" s="308"/>
      <c r="P5" s="308"/>
      <c r="Q5" s="308"/>
      <c r="R5" s="308"/>
      <c r="S5" s="308"/>
      <c r="T5" s="309"/>
    </row>
    <row r="6" spans="2:20" ht="47.85" customHeight="1" thickBot="1" x14ac:dyDescent="0.45">
      <c r="B6" s="126" t="s">
        <v>6</v>
      </c>
      <c r="C6" s="70" t="s">
        <v>5</v>
      </c>
      <c r="D6" s="6" t="s">
        <v>12</v>
      </c>
      <c r="E6" s="6"/>
      <c r="F6" s="6" t="s">
        <v>7</v>
      </c>
      <c r="G6" s="314" t="s">
        <v>41</v>
      </c>
      <c r="H6" s="315"/>
      <c r="I6" s="2" t="s">
        <v>42</v>
      </c>
      <c r="J6" s="4" t="s">
        <v>0</v>
      </c>
      <c r="K6" s="149" t="s">
        <v>7</v>
      </c>
      <c r="L6" s="314" t="s">
        <v>43</v>
      </c>
      <c r="M6" s="315"/>
      <c r="N6" s="2" t="s">
        <v>44</v>
      </c>
      <c r="O6" s="2" t="s">
        <v>3</v>
      </c>
      <c r="P6" s="344" t="s">
        <v>64</v>
      </c>
      <c r="Q6" s="345"/>
      <c r="R6" s="2" t="s">
        <v>9</v>
      </c>
      <c r="S6" s="3" t="s">
        <v>20</v>
      </c>
      <c r="T6" s="4" t="s">
        <v>4</v>
      </c>
    </row>
    <row r="7" spans="2:20" ht="20.45" customHeight="1" x14ac:dyDescent="0.4">
      <c r="B7" s="322" t="s">
        <v>10</v>
      </c>
      <c r="C7" s="90" t="s">
        <v>11</v>
      </c>
      <c r="D7" s="119" t="s">
        <v>21</v>
      </c>
      <c r="E7" s="102" t="s">
        <v>18</v>
      </c>
      <c r="F7" s="127">
        <v>5</v>
      </c>
      <c r="G7" s="336">
        <v>3600</v>
      </c>
      <c r="H7" s="337"/>
      <c r="I7" s="16"/>
      <c r="J7" s="194">
        <f>IF(G7="","",G7*0.438/1000)</f>
        <v>1.5768</v>
      </c>
      <c r="K7" s="150"/>
      <c r="L7" s="342">
        <v>3500</v>
      </c>
      <c r="M7" s="343"/>
      <c r="N7" s="151"/>
      <c r="O7" s="151">
        <f>24*20*12</f>
        <v>5760</v>
      </c>
      <c r="P7" s="342">
        <f>IF(G7="","",(G7-L7))</f>
        <v>100</v>
      </c>
      <c r="Q7" s="343"/>
      <c r="R7" s="19">
        <f>IF(P7="","",P7*0.438/1000)</f>
        <v>4.3799999999999999E-2</v>
      </c>
      <c r="S7" s="134">
        <v>15</v>
      </c>
      <c r="T7" s="20">
        <f>IF(R7="","",R7*S7)</f>
        <v>0.65700000000000003</v>
      </c>
    </row>
    <row r="8" spans="2:20" ht="20.45" customHeight="1" x14ac:dyDescent="0.4">
      <c r="B8" s="323"/>
      <c r="C8" s="91" t="s">
        <v>31</v>
      </c>
      <c r="D8" s="35" t="s">
        <v>35</v>
      </c>
      <c r="E8" s="101" t="s">
        <v>18</v>
      </c>
      <c r="F8" s="35" t="s">
        <v>34</v>
      </c>
      <c r="G8" s="338">
        <v>300000</v>
      </c>
      <c r="H8" s="339"/>
      <c r="I8" s="23"/>
      <c r="J8" s="194">
        <f>IF(G8="","",G8*0.438/1000)</f>
        <v>131.4</v>
      </c>
      <c r="K8" s="150"/>
      <c r="L8" s="327">
        <f>G8-N12</f>
        <v>280000</v>
      </c>
      <c r="M8" s="328"/>
      <c r="N8" s="191"/>
      <c r="O8" s="151"/>
      <c r="P8" s="327">
        <f>IF(G8="","",G8-L8)</f>
        <v>20000</v>
      </c>
      <c r="Q8" s="328"/>
      <c r="R8" s="19">
        <f>IF(P8="","",P8*0.438/1000)</f>
        <v>8.76</v>
      </c>
      <c r="S8" s="135">
        <v>15</v>
      </c>
      <c r="T8" s="20">
        <f>IF(R8="","",R8*S8)</f>
        <v>131.4</v>
      </c>
    </row>
    <row r="9" spans="2:20" ht="20.45" customHeight="1" thickBot="1" x14ac:dyDescent="0.45">
      <c r="B9" s="323"/>
      <c r="C9" s="92"/>
      <c r="D9" s="120"/>
      <c r="E9" s="101" t="s">
        <v>18</v>
      </c>
      <c r="F9" s="120"/>
      <c r="G9" s="340"/>
      <c r="H9" s="341"/>
      <c r="I9" s="27"/>
      <c r="J9" s="194" t="str">
        <f>IF(G9="","",G9*0.438/1000)</f>
        <v/>
      </c>
      <c r="K9" s="152"/>
      <c r="L9" s="316"/>
      <c r="M9" s="317"/>
      <c r="N9" s="153"/>
      <c r="O9" s="153"/>
      <c r="P9" s="316" t="str">
        <f>IF(G9="","",G9-L9)</f>
        <v/>
      </c>
      <c r="Q9" s="317"/>
      <c r="R9" s="19" t="str">
        <f>IF(P9="","",P9*0.438/1000)</f>
        <v/>
      </c>
      <c r="S9" s="136"/>
      <c r="T9" s="20" t="str">
        <f>IF(R9="","",R9*S9)</f>
        <v/>
      </c>
    </row>
    <row r="10" spans="2:20" ht="20.45" customHeight="1" thickTop="1" thickBot="1" x14ac:dyDescent="0.45">
      <c r="B10" s="324"/>
      <c r="C10" s="74" t="s">
        <v>25</v>
      </c>
      <c r="D10" s="325"/>
      <c r="E10" s="326"/>
      <c r="F10" s="60" t="s">
        <v>18</v>
      </c>
      <c r="G10" s="287">
        <f>SUM(G7:G9)</f>
        <v>303600</v>
      </c>
      <c r="H10" s="288"/>
      <c r="I10" s="190">
        <f>SUM(I7:I9)</f>
        <v>0</v>
      </c>
      <c r="J10" s="195">
        <f>SUM(J7:J9)</f>
        <v>132.9768</v>
      </c>
      <c r="K10" s="154" t="s">
        <v>18</v>
      </c>
      <c r="L10" s="318">
        <f>SUM(L7:L9)</f>
        <v>283500</v>
      </c>
      <c r="M10" s="319"/>
      <c r="N10" s="190">
        <f>SUM(N7:N9)</f>
        <v>0</v>
      </c>
      <c r="O10" s="170" t="s">
        <v>18</v>
      </c>
      <c r="P10" s="318">
        <f>SUM(P7:P9)</f>
        <v>20100</v>
      </c>
      <c r="Q10" s="319"/>
      <c r="R10" s="29">
        <f>SUM(R7:R9)</f>
        <v>8.803799999999999</v>
      </c>
      <c r="S10" s="137" t="s">
        <v>18</v>
      </c>
      <c r="T10" s="30">
        <f>SUM(T7:T9)</f>
        <v>132.05700000000002</v>
      </c>
    </row>
    <row r="11" spans="2:20" ht="20.45" customHeight="1" thickTop="1" x14ac:dyDescent="0.4">
      <c r="B11" s="296" t="s">
        <v>17</v>
      </c>
      <c r="C11" s="93" t="s">
        <v>32</v>
      </c>
      <c r="D11" s="121" t="s">
        <v>22</v>
      </c>
      <c r="E11" s="101" t="s">
        <v>18</v>
      </c>
      <c r="F11" s="128"/>
      <c r="G11" s="301"/>
      <c r="H11" s="302"/>
      <c r="I11" s="67"/>
      <c r="J11" s="196"/>
      <c r="K11" s="150">
        <v>1</v>
      </c>
      <c r="L11" s="329">
        <v>1000</v>
      </c>
      <c r="M11" s="330"/>
      <c r="N11" s="151"/>
      <c r="O11" s="151">
        <v>5760</v>
      </c>
      <c r="P11" s="329">
        <f>L11</f>
        <v>1000</v>
      </c>
      <c r="Q11" s="330"/>
      <c r="R11" s="19">
        <f>IF(P11="","",P11*0.438/1000)</f>
        <v>0.438</v>
      </c>
      <c r="S11" s="134">
        <v>15</v>
      </c>
      <c r="T11" s="20">
        <f t="shared" ref="T11:T13" si="0">IF(R11="","",R11*S11)</f>
        <v>6.57</v>
      </c>
    </row>
    <row r="12" spans="2:20" ht="20.45" customHeight="1" x14ac:dyDescent="0.4">
      <c r="B12" s="297"/>
      <c r="C12" s="94" t="s">
        <v>33</v>
      </c>
      <c r="D12" s="122" t="s">
        <v>30</v>
      </c>
      <c r="E12" s="101" t="s">
        <v>18</v>
      </c>
      <c r="F12" s="129"/>
      <c r="G12" s="303"/>
      <c r="H12" s="304"/>
      <c r="I12" s="33"/>
      <c r="J12" s="197"/>
      <c r="K12" s="150">
        <v>1</v>
      </c>
      <c r="L12" s="327"/>
      <c r="M12" s="328"/>
      <c r="N12" s="191">
        <v>20000</v>
      </c>
      <c r="O12" s="151">
        <v>5760</v>
      </c>
      <c r="P12" s="327">
        <f>L12-N12</f>
        <v>-20000</v>
      </c>
      <c r="Q12" s="328"/>
      <c r="R12" s="19">
        <f>IF(P12="","",P12*0.438/1000)</f>
        <v>-8.76</v>
      </c>
      <c r="S12" s="138">
        <v>15</v>
      </c>
      <c r="T12" s="20">
        <f t="shared" si="0"/>
        <v>-131.4</v>
      </c>
    </row>
    <row r="13" spans="2:20" ht="20.45" customHeight="1" thickBot="1" x14ac:dyDescent="0.45">
      <c r="B13" s="297"/>
      <c r="C13" s="94"/>
      <c r="D13" s="123"/>
      <c r="E13" s="101" t="s">
        <v>18</v>
      </c>
      <c r="F13" s="130"/>
      <c r="G13" s="285"/>
      <c r="H13" s="286"/>
      <c r="I13" s="68"/>
      <c r="J13" s="198"/>
      <c r="K13" s="152"/>
      <c r="L13" s="316"/>
      <c r="M13" s="317"/>
      <c r="N13" s="155"/>
      <c r="O13" s="155"/>
      <c r="P13" s="316"/>
      <c r="Q13" s="317"/>
      <c r="R13" s="19" t="str">
        <f>IF(P13="","",P13*0.438/1000)</f>
        <v/>
      </c>
      <c r="S13" s="139"/>
      <c r="T13" s="20" t="str">
        <f t="shared" si="0"/>
        <v/>
      </c>
    </row>
    <row r="14" spans="2:20" ht="20.45" customHeight="1" thickTop="1" thickBot="1" x14ac:dyDescent="0.45">
      <c r="B14" s="298"/>
      <c r="C14" s="75" t="s">
        <v>26</v>
      </c>
      <c r="D14" s="299"/>
      <c r="E14" s="300"/>
      <c r="F14" s="168" t="s">
        <v>18</v>
      </c>
      <c r="G14" s="289"/>
      <c r="H14" s="290"/>
      <c r="I14" s="61"/>
      <c r="J14" s="199"/>
      <c r="K14" s="156" t="s">
        <v>18</v>
      </c>
      <c r="L14" s="333">
        <f>SUM(L11:L13)</f>
        <v>1000</v>
      </c>
      <c r="M14" s="334"/>
      <c r="N14" s="192">
        <f>SUM(N11:N13)</f>
        <v>20000</v>
      </c>
      <c r="O14" s="171" t="s">
        <v>18</v>
      </c>
      <c r="P14" s="333">
        <f>SUM(P11:P13)</f>
        <v>-19000</v>
      </c>
      <c r="Q14" s="334"/>
      <c r="R14" s="62">
        <f>SUM(R11:R13)</f>
        <v>-8.3219999999999992</v>
      </c>
      <c r="S14" s="140" t="s">
        <v>18</v>
      </c>
      <c r="T14" s="63">
        <f>SUM(T11:T13)</f>
        <v>-124.83000000000001</v>
      </c>
    </row>
    <row r="15" spans="2:20" ht="20.45" customHeight="1" thickBot="1" x14ac:dyDescent="0.45">
      <c r="B15" s="103"/>
      <c r="C15" s="76"/>
      <c r="D15" s="312"/>
      <c r="E15" s="313"/>
      <c r="F15" s="169" t="s">
        <v>18</v>
      </c>
      <c r="G15" s="310">
        <f>G10</f>
        <v>303600</v>
      </c>
      <c r="H15" s="311"/>
      <c r="I15" s="193">
        <f>I10</f>
        <v>0</v>
      </c>
      <c r="J15" s="200">
        <f>J10-J14</f>
        <v>132.9768</v>
      </c>
      <c r="K15" s="157" t="s">
        <v>18</v>
      </c>
      <c r="L15" s="331">
        <f>SUM(L14,L10)</f>
        <v>284500</v>
      </c>
      <c r="M15" s="332"/>
      <c r="N15" s="234">
        <f>SUM(N14,N10)</f>
        <v>20000</v>
      </c>
      <c r="O15" s="172" t="s">
        <v>18</v>
      </c>
      <c r="P15" s="277">
        <f>P10-P14</f>
        <v>39100</v>
      </c>
      <c r="Q15" s="278"/>
      <c r="R15" s="65">
        <f>R10-R14</f>
        <v>17.125799999999998</v>
      </c>
      <c r="S15" s="141" t="s">
        <v>18</v>
      </c>
      <c r="T15" s="66">
        <f>T10-T14</f>
        <v>256.88700000000006</v>
      </c>
    </row>
    <row r="16" spans="2:20" ht="6.6" customHeight="1" thickBot="1" x14ac:dyDescent="0.45">
      <c r="B16" s="104"/>
      <c r="C16" s="105"/>
      <c r="D16" s="105"/>
      <c r="E16" s="105"/>
      <c r="F16" s="118"/>
      <c r="G16" s="59"/>
      <c r="H16" s="73"/>
      <c r="I16" s="59"/>
      <c r="J16" s="106"/>
      <c r="K16" s="158"/>
      <c r="L16" s="59"/>
      <c r="M16" s="107"/>
      <c r="N16" s="59"/>
      <c r="O16" s="108"/>
      <c r="P16" s="109"/>
      <c r="Q16" s="108"/>
      <c r="R16" s="110"/>
      <c r="S16" s="142"/>
      <c r="T16" s="111"/>
    </row>
    <row r="17" spans="2:20" ht="25.35" customHeight="1" thickBot="1" x14ac:dyDescent="0.45">
      <c r="B17" s="10"/>
      <c r="C17" s="89"/>
      <c r="E17" s="113"/>
      <c r="F17" s="307" t="s">
        <v>1</v>
      </c>
      <c r="G17" s="308"/>
      <c r="H17" s="308"/>
      <c r="I17" s="308"/>
      <c r="J17" s="309"/>
      <c r="K17" s="307" t="s">
        <v>2</v>
      </c>
      <c r="L17" s="308"/>
      <c r="M17" s="308"/>
      <c r="N17" s="308"/>
      <c r="O17" s="308"/>
      <c r="P17" s="308"/>
      <c r="Q17" s="308"/>
      <c r="R17" s="308"/>
      <c r="S17" s="308"/>
      <c r="T17" s="309"/>
    </row>
    <row r="18" spans="2:20" ht="55.15" customHeight="1" thickBot="1" x14ac:dyDescent="0.45">
      <c r="B18" s="125" t="s">
        <v>16</v>
      </c>
      <c r="C18" s="70" t="s">
        <v>5</v>
      </c>
      <c r="D18" s="6" t="s">
        <v>12</v>
      </c>
      <c r="E18" s="6" t="s">
        <v>8</v>
      </c>
      <c r="F18" s="6" t="s">
        <v>7</v>
      </c>
      <c r="G18" s="5" t="s">
        <v>38</v>
      </c>
      <c r="H18" s="1" t="s">
        <v>39</v>
      </c>
      <c r="I18" s="2" t="s">
        <v>14</v>
      </c>
      <c r="J18" s="4" t="s">
        <v>0</v>
      </c>
      <c r="K18" s="149" t="s">
        <v>7</v>
      </c>
      <c r="L18" s="5" t="s">
        <v>38</v>
      </c>
      <c r="M18" s="1" t="s">
        <v>39</v>
      </c>
      <c r="N18" s="2" t="s">
        <v>13</v>
      </c>
      <c r="O18" s="2" t="s">
        <v>3</v>
      </c>
      <c r="P18" s="233" t="s">
        <v>71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20.45" customHeight="1" x14ac:dyDescent="0.4">
      <c r="B19" s="291" t="s">
        <v>10</v>
      </c>
      <c r="C19" s="95" t="s">
        <v>11</v>
      </c>
      <c r="D19" s="119" t="s">
        <v>21</v>
      </c>
      <c r="E19" s="114" t="s">
        <v>23</v>
      </c>
      <c r="F19" s="127">
        <v>3</v>
      </c>
      <c r="G19" s="14">
        <v>50000</v>
      </c>
      <c r="H19" s="15" t="s">
        <v>24</v>
      </c>
      <c r="I19" s="16">
        <f>G19*40.6</f>
        <v>2030000</v>
      </c>
      <c r="J19" s="17">
        <f>IF(G19="","",G19*2.27/1000)</f>
        <v>113.5</v>
      </c>
      <c r="K19" s="150">
        <v>3</v>
      </c>
      <c r="L19" s="14">
        <f>N19/40.6</f>
        <v>46305.418719211819</v>
      </c>
      <c r="M19" s="15" t="s">
        <v>24</v>
      </c>
      <c r="N19" s="16">
        <f>I19-N24-N23</f>
        <v>1880000</v>
      </c>
      <c r="O19" s="16">
        <f>20*24*12</f>
        <v>5760</v>
      </c>
      <c r="P19" s="18">
        <f>IF(G19="","",G19-L19)</f>
        <v>3694.5812807881812</v>
      </c>
      <c r="Q19" s="15" t="s">
        <v>24</v>
      </c>
      <c r="R19" s="42">
        <f>IF(P19="","",P19*2.27/1000)</f>
        <v>8.3866995073891726</v>
      </c>
      <c r="S19" s="134">
        <v>15</v>
      </c>
      <c r="T19" s="20">
        <f>IF(R19="","",R19*S19)</f>
        <v>125.80049261083759</v>
      </c>
    </row>
    <row r="20" spans="2:20" ht="20.45" customHeight="1" x14ac:dyDescent="0.4">
      <c r="B20" s="292"/>
      <c r="C20" s="91"/>
      <c r="D20" s="35"/>
      <c r="E20" s="100"/>
      <c r="F20" s="35"/>
      <c r="G20" s="21"/>
      <c r="H20" s="22"/>
      <c r="I20" s="23"/>
      <c r="J20" s="43"/>
      <c r="K20" s="160"/>
      <c r="L20" s="21"/>
      <c r="M20" s="22"/>
      <c r="N20" s="23"/>
      <c r="O20" s="23"/>
      <c r="P20" s="18" t="str">
        <f t="shared" ref="P20:P21" si="1">IF(G20="","",G20-L20)</f>
        <v/>
      </c>
      <c r="Q20" s="24"/>
      <c r="R20" s="42" t="str">
        <f>IF(P20="","",P20*2.27/1000)</f>
        <v/>
      </c>
      <c r="S20" s="135"/>
      <c r="T20" s="20" t="str">
        <f t="shared" ref="T20:T21" si="2">IF(R20="","",R20*S20)</f>
        <v/>
      </c>
    </row>
    <row r="21" spans="2:20" ht="20.45" customHeight="1" thickBot="1" x14ac:dyDescent="0.45">
      <c r="B21" s="292"/>
      <c r="C21" s="96"/>
      <c r="D21" s="124"/>
      <c r="E21" s="115"/>
      <c r="F21" s="124"/>
      <c r="G21" s="44"/>
      <c r="H21" s="45"/>
      <c r="I21" s="46"/>
      <c r="J21" s="47"/>
      <c r="K21" s="161"/>
      <c r="L21" s="44"/>
      <c r="M21" s="45"/>
      <c r="N21" s="46"/>
      <c r="O21" s="46"/>
      <c r="P21" s="18" t="str">
        <f t="shared" si="1"/>
        <v/>
      </c>
      <c r="Q21" s="48"/>
      <c r="R21" s="42" t="str">
        <f>IF(P21="","",P21*2.27/1000)</f>
        <v/>
      </c>
      <c r="S21" s="143"/>
      <c r="T21" s="20" t="str">
        <f t="shared" si="2"/>
        <v/>
      </c>
    </row>
    <row r="22" spans="2:20" ht="20.45" customHeight="1" thickTop="1" thickBot="1" x14ac:dyDescent="0.45">
      <c r="B22" s="293"/>
      <c r="C22" s="77" t="s">
        <v>28</v>
      </c>
      <c r="D22" s="294"/>
      <c r="E22" s="295"/>
      <c r="F22" s="78" t="s">
        <v>18</v>
      </c>
      <c r="G22" s="49"/>
      <c r="H22" s="50"/>
      <c r="I22" s="51">
        <f>SUM(I19:I21)</f>
        <v>2030000</v>
      </c>
      <c r="J22" s="52">
        <f>SUM(J19:J21)</f>
        <v>113.5</v>
      </c>
      <c r="K22" s="162" t="s">
        <v>18</v>
      </c>
      <c r="L22" s="235" t="s">
        <v>18</v>
      </c>
      <c r="M22" s="50"/>
      <c r="N22" s="51">
        <f>SUM(N19:N21)</f>
        <v>1880000</v>
      </c>
      <c r="O22" s="177" t="s">
        <v>18</v>
      </c>
      <c r="P22" s="182" t="s">
        <v>18</v>
      </c>
      <c r="Q22" s="58" t="s">
        <v>18</v>
      </c>
      <c r="R22" s="53">
        <f>SUM(R19:R21)</f>
        <v>8.3866995073891726</v>
      </c>
      <c r="S22" s="144" t="s">
        <v>18</v>
      </c>
      <c r="T22" s="54">
        <f>SUM(T19:T21)</f>
        <v>125.80049261083759</v>
      </c>
    </row>
    <row r="23" spans="2:20" ht="20.45" customHeight="1" x14ac:dyDescent="0.4">
      <c r="B23" s="296" t="s">
        <v>17</v>
      </c>
      <c r="C23" s="97" t="s">
        <v>32</v>
      </c>
      <c r="D23" s="120" t="s">
        <v>22</v>
      </c>
      <c r="E23" s="79"/>
      <c r="F23" s="131"/>
      <c r="G23" s="305"/>
      <c r="H23" s="306"/>
      <c r="I23" s="31"/>
      <c r="J23" s="32"/>
      <c r="K23" s="152">
        <v>1</v>
      </c>
      <c r="L23" s="25"/>
      <c r="M23" s="26"/>
      <c r="N23" s="27">
        <v>50000</v>
      </c>
      <c r="O23" s="16">
        <v>5760</v>
      </c>
      <c r="P23" s="18" t="str">
        <f>IF(L23="","",L23)</f>
        <v/>
      </c>
      <c r="Q23" s="28"/>
      <c r="R23" s="42" t="str">
        <f>IF(P23="","",P23*2.27/1000)</f>
        <v/>
      </c>
      <c r="S23" s="136"/>
      <c r="T23" s="20" t="str">
        <f>IF(R23="","",R23*S23)</f>
        <v/>
      </c>
    </row>
    <row r="24" spans="2:20" ht="20.45" customHeight="1" x14ac:dyDescent="0.4">
      <c r="B24" s="297"/>
      <c r="C24" s="94" t="s">
        <v>33</v>
      </c>
      <c r="D24" s="122" t="s">
        <v>36</v>
      </c>
      <c r="E24" s="116" t="s">
        <v>23</v>
      </c>
      <c r="F24" s="132"/>
      <c r="G24" s="303"/>
      <c r="H24" s="304"/>
      <c r="I24" s="33"/>
      <c r="J24" s="34"/>
      <c r="K24" s="160">
        <v>1</v>
      </c>
      <c r="L24" s="21">
        <v>2000</v>
      </c>
      <c r="M24" s="22" t="s">
        <v>24</v>
      </c>
      <c r="N24" s="23">
        <v>100000</v>
      </c>
      <c r="O24" s="16">
        <v>5760</v>
      </c>
      <c r="P24" s="18">
        <f>IF(L24="","",L24)</f>
        <v>2000</v>
      </c>
      <c r="Q24" s="22" t="s">
        <v>24</v>
      </c>
      <c r="R24" s="42">
        <f>IF(P24="","",P24*2.27/1000)</f>
        <v>4.54</v>
      </c>
      <c r="S24" s="135">
        <v>15</v>
      </c>
      <c r="T24" s="20">
        <f t="shared" ref="T24:T25" si="3">IF(R24="","",R24*S24)</f>
        <v>68.099999999999994</v>
      </c>
    </row>
    <row r="25" spans="2:20" ht="20.45" customHeight="1" thickBot="1" x14ac:dyDescent="0.45">
      <c r="B25" s="297"/>
      <c r="C25" s="98"/>
      <c r="D25" s="123"/>
      <c r="E25" s="117"/>
      <c r="F25" s="133"/>
      <c r="G25" s="285"/>
      <c r="H25" s="286"/>
      <c r="I25" s="36"/>
      <c r="J25" s="37"/>
      <c r="K25" s="163"/>
      <c r="L25" s="55"/>
      <c r="M25" s="56"/>
      <c r="N25" s="38"/>
      <c r="O25" s="38"/>
      <c r="P25" s="18" t="str">
        <f>IF(L25="","",L25)</f>
        <v/>
      </c>
      <c r="Q25" s="57"/>
      <c r="R25" s="42" t="str">
        <f>IF(P25="","",P25*2.27/1000)</f>
        <v/>
      </c>
      <c r="S25" s="145"/>
      <c r="T25" s="20" t="str">
        <f t="shared" si="3"/>
        <v/>
      </c>
    </row>
    <row r="26" spans="2:20" ht="20.45" customHeight="1" thickTop="1" thickBot="1" x14ac:dyDescent="0.45">
      <c r="B26" s="298"/>
      <c r="C26" s="80" t="s">
        <v>27</v>
      </c>
      <c r="D26" s="299"/>
      <c r="E26" s="300"/>
      <c r="F26" s="179" t="s">
        <v>18</v>
      </c>
      <c r="G26" s="289"/>
      <c r="H26" s="290"/>
      <c r="I26" s="39"/>
      <c r="J26" s="40"/>
      <c r="K26" s="162" t="s">
        <v>18</v>
      </c>
      <c r="L26" s="49"/>
      <c r="M26" s="50"/>
      <c r="N26" s="232">
        <f>SUM(N23:N25)</f>
        <v>150000</v>
      </c>
      <c r="O26" s="178" t="s">
        <v>18</v>
      </c>
      <c r="P26" s="144" t="s">
        <v>18</v>
      </c>
      <c r="Q26" s="58" t="s">
        <v>18</v>
      </c>
      <c r="R26" s="53">
        <f>SUM(R23:R25)</f>
        <v>4.54</v>
      </c>
      <c r="S26" s="144" t="s">
        <v>18</v>
      </c>
      <c r="T26" s="54">
        <f>SUM(T23:T25)</f>
        <v>68.099999999999994</v>
      </c>
    </row>
    <row r="27" spans="2:20" ht="20.45" customHeight="1" thickBot="1" x14ac:dyDescent="0.45">
      <c r="B27" s="238"/>
      <c r="C27" s="69"/>
      <c r="D27" s="281"/>
      <c r="E27" s="282"/>
      <c r="F27" s="6" t="s">
        <v>18</v>
      </c>
      <c r="G27" s="41" t="s">
        <v>29</v>
      </c>
      <c r="H27" s="9"/>
      <c r="I27" s="64">
        <f>I22</f>
        <v>2030000</v>
      </c>
      <c r="J27" s="147">
        <f>J22</f>
        <v>113.5</v>
      </c>
      <c r="K27" s="165" t="s">
        <v>18</v>
      </c>
      <c r="L27" s="112" t="s">
        <v>67</v>
      </c>
      <c r="M27" s="9"/>
      <c r="N27" s="183">
        <f>N26+N22</f>
        <v>2030000</v>
      </c>
      <c r="O27" s="164" t="s">
        <v>18</v>
      </c>
      <c r="P27" s="146" t="s">
        <v>18</v>
      </c>
      <c r="Q27" s="9" t="s">
        <v>18</v>
      </c>
      <c r="R27" s="11">
        <f>R22-R26</f>
        <v>3.8466995073891725</v>
      </c>
      <c r="S27" s="146" t="s">
        <v>18</v>
      </c>
      <c r="T27" s="12">
        <f>T22-T26</f>
        <v>57.7004926108376</v>
      </c>
    </row>
    <row r="28" spans="2:20" ht="19.149999999999999" customHeight="1" thickBot="1" x14ac:dyDescent="0.45">
      <c r="B28" s="320"/>
      <c r="C28" s="321"/>
      <c r="G28" s="173"/>
      <c r="I28" s="223" t="s">
        <v>59</v>
      </c>
      <c r="J28" s="174"/>
      <c r="K28" s="86"/>
      <c r="N28" s="224" t="s">
        <v>58</v>
      </c>
      <c r="P28" s="175"/>
      <c r="R28" s="159" t="s">
        <v>61</v>
      </c>
      <c r="S28" s="176"/>
      <c r="T28" s="237" t="s">
        <v>70</v>
      </c>
    </row>
    <row r="29" spans="2:20" ht="36.6" customHeight="1" thickBot="1" x14ac:dyDescent="0.45">
      <c r="B29" s="202"/>
      <c r="C29" s="105"/>
      <c r="D29" s="280"/>
      <c r="E29" s="280"/>
      <c r="F29" s="105"/>
      <c r="G29" s="348"/>
      <c r="H29" s="349"/>
      <c r="I29" s="188">
        <f>I22</f>
        <v>2030000</v>
      </c>
      <c r="J29" s="184"/>
      <c r="K29" s="185"/>
      <c r="L29" s="186"/>
      <c r="M29" s="187"/>
      <c r="N29" s="188">
        <f>N22+N26</f>
        <v>2030000</v>
      </c>
      <c r="O29" s="189"/>
      <c r="P29" s="279"/>
      <c r="Q29" s="350"/>
      <c r="R29" s="180">
        <f>SUM(R15,R27)</f>
        <v>20.97249950738917</v>
      </c>
      <c r="S29" s="181"/>
      <c r="T29" s="180">
        <f>SUM(T15,T27)</f>
        <v>314.58749261083767</v>
      </c>
    </row>
    <row r="30" spans="2:20" ht="19.149999999999999" customHeight="1" thickBot="1" x14ac:dyDescent="0.45">
      <c r="C30" s="89" t="s">
        <v>66</v>
      </c>
      <c r="S30" s="266"/>
      <c r="T30" s="266"/>
    </row>
    <row r="31" spans="2:20" ht="19.149999999999999" customHeight="1" thickBot="1" x14ac:dyDescent="0.45">
      <c r="B31" s="352"/>
      <c r="C31" s="204" t="s">
        <v>60</v>
      </c>
      <c r="D31" s="267" t="s">
        <v>52</v>
      </c>
      <c r="E31" s="268"/>
      <c r="F31" s="208"/>
      <c r="G31" s="260" t="s">
        <v>41</v>
      </c>
      <c r="H31" s="261"/>
      <c r="I31" s="205" t="s">
        <v>57</v>
      </c>
      <c r="J31" s="206" t="s">
        <v>53</v>
      </c>
      <c r="L31" s="13" t="s">
        <v>82</v>
      </c>
      <c r="S31" s="201"/>
      <c r="T31" s="201"/>
    </row>
    <row r="32" spans="2:20" ht="19.149999999999999" customHeight="1" x14ac:dyDescent="0.4">
      <c r="B32" s="352"/>
      <c r="C32" s="353" t="s">
        <v>6</v>
      </c>
      <c r="D32" s="269" t="s">
        <v>75</v>
      </c>
      <c r="E32" s="270"/>
      <c r="F32" s="239"/>
      <c r="G32" s="220">
        <v>2538200</v>
      </c>
      <c r="H32" s="212" t="s">
        <v>47</v>
      </c>
      <c r="I32" s="239"/>
      <c r="J32" s="217">
        <f>G32*0.438/1000</f>
        <v>1111.7316000000001</v>
      </c>
      <c r="K32" s="13"/>
      <c r="L32" s="273">
        <f>IF(N14=0,"",N14)</f>
        <v>20000</v>
      </c>
      <c r="M32" s="346" t="str">
        <f>IF(L15/N15&gt;=1,"100",L15/N15)</f>
        <v>100</v>
      </c>
      <c r="N32" s="246"/>
      <c r="S32" s="13"/>
    </row>
    <row r="33" spans="2:20" ht="19.149999999999999" customHeight="1" x14ac:dyDescent="0.4">
      <c r="B33" s="352"/>
      <c r="C33" s="354"/>
      <c r="D33" s="271" t="s">
        <v>76</v>
      </c>
      <c r="E33" s="272"/>
      <c r="F33" s="240"/>
      <c r="G33" s="221"/>
      <c r="H33" s="207"/>
      <c r="I33" s="240"/>
      <c r="J33" s="242"/>
      <c r="K33" s="13"/>
      <c r="L33" s="274"/>
      <c r="M33" s="347"/>
      <c r="S33" s="13"/>
    </row>
    <row r="34" spans="2:20" ht="19.149999999999999" customHeight="1" thickBot="1" x14ac:dyDescent="0.45">
      <c r="B34" s="352"/>
      <c r="C34" s="355"/>
      <c r="D34" s="258" t="s">
        <v>77</v>
      </c>
      <c r="E34" s="259"/>
      <c r="F34" s="241"/>
      <c r="G34" s="222">
        <f>SUM(G32:G33)</f>
        <v>2538200</v>
      </c>
      <c r="H34" s="214"/>
      <c r="I34" s="241"/>
      <c r="J34" s="219">
        <f>SUM(J32:J33)</f>
        <v>1111.7316000000001</v>
      </c>
      <c r="K34" s="13"/>
      <c r="M34" s="13"/>
      <c r="S34" s="13"/>
    </row>
    <row r="35" spans="2:20" ht="19.149999999999999" customHeight="1" x14ac:dyDescent="0.4">
      <c r="B35" s="352"/>
      <c r="C35" s="353" t="s">
        <v>51</v>
      </c>
      <c r="D35" s="269" t="s">
        <v>23</v>
      </c>
      <c r="E35" s="270"/>
      <c r="F35" s="213"/>
      <c r="G35" s="220">
        <v>50000</v>
      </c>
      <c r="H35" s="119" t="s">
        <v>24</v>
      </c>
      <c r="I35" s="220">
        <f>G35*40.6</f>
        <v>2030000</v>
      </c>
      <c r="J35" s="217">
        <f>G35*2.27/1000</f>
        <v>113.5</v>
      </c>
      <c r="K35" s="86"/>
      <c r="L35" s="13" t="s">
        <v>81</v>
      </c>
      <c r="R35" s="265"/>
    </row>
    <row r="36" spans="2:20" ht="19.149999999999999" customHeight="1" x14ac:dyDescent="0.4">
      <c r="B36" s="352"/>
      <c r="C36" s="354"/>
      <c r="D36" s="271" t="s">
        <v>54</v>
      </c>
      <c r="E36" s="272"/>
      <c r="F36" s="209"/>
      <c r="G36" s="221">
        <v>1000</v>
      </c>
      <c r="H36" s="35" t="s">
        <v>56</v>
      </c>
      <c r="I36" s="221">
        <f>G36*38.9</f>
        <v>38900</v>
      </c>
      <c r="J36" s="218">
        <f>G36*2.75/1000</f>
        <v>2.75</v>
      </c>
      <c r="K36" s="86"/>
      <c r="L36" s="273">
        <f>IF(N26=0,"",N26)</f>
        <v>150000</v>
      </c>
      <c r="M36" s="346" t="str">
        <f>IF(I39/L36&gt;=1,"100",I39/L36)</f>
        <v>100</v>
      </c>
      <c r="R36" s="265"/>
    </row>
    <row r="37" spans="2:20" ht="19.149999999999999" customHeight="1" thickBot="1" x14ac:dyDescent="0.45">
      <c r="B37" s="352"/>
      <c r="C37" s="355"/>
      <c r="D37" s="258" t="s">
        <v>55</v>
      </c>
      <c r="E37" s="259"/>
      <c r="F37" s="216"/>
      <c r="G37" s="222">
        <v>20</v>
      </c>
      <c r="H37" s="215" t="s">
        <v>56</v>
      </c>
      <c r="I37" s="222">
        <f>G37*36.5</f>
        <v>730</v>
      </c>
      <c r="J37" s="219">
        <f>G37*2.5/1000</f>
        <v>0.05</v>
      </c>
      <c r="K37" s="86"/>
      <c r="L37" s="274"/>
      <c r="M37" s="347"/>
      <c r="Q37" s="211"/>
    </row>
    <row r="38" spans="2:20" ht="19.149999999999999" customHeight="1" thickBot="1" x14ac:dyDescent="0.45">
      <c r="B38" s="225"/>
      <c r="C38" s="72"/>
      <c r="D38" s="13"/>
      <c r="G38" s="83"/>
      <c r="I38" s="86" t="s">
        <v>62</v>
      </c>
      <c r="J38" s="226" t="s">
        <v>63</v>
      </c>
      <c r="K38" s="86"/>
      <c r="Q38" s="211"/>
      <c r="R38" s="105"/>
    </row>
    <row r="39" spans="2:20" ht="34.700000000000003" customHeight="1" thickBot="1" x14ac:dyDescent="0.45">
      <c r="H39" s="256"/>
      <c r="I39" s="257">
        <f>SUM(I35:I37)</f>
        <v>2069630</v>
      </c>
      <c r="J39" s="245">
        <f>SUM(J34:J37)</f>
        <v>1228.0316</v>
      </c>
      <c r="K39" s="86"/>
      <c r="P39" s="211"/>
      <c r="Q39" s="211"/>
      <c r="R39" s="227"/>
    </row>
    <row r="40" spans="2:20" ht="17.45" customHeight="1" x14ac:dyDescent="0.4">
      <c r="B40" s="13" t="s">
        <v>74</v>
      </c>
      <c r="J40" s="81"/>
      <c r="K40" s="166"/>
    </row>
    <row r="41" spans="2:20" ht="17.45" customHeight="1" x14ac:dyDescent="0.4">
      <c r="C41" s="88" t="s">
        <v>49</v>
      </c>
      <c r="L41" s="71"/>
      <c r="M41" s="82"/>
      <c r="N41" s="71"/>
      <c r="O41" s="71"/>
      <c r="Q41" s="71"/>
      <c r="R41" s="71"/>
      <c r="S41" s="351"/>
      <c r="T41" s="351"/>
    </row>
    <row r="42" spans="2:20" ht="19.149999999999999" customHeight="1" x14ac:dyDescent="0.4">
      <c r="C42" s="88" t="s">
        <v>50</v>
      </c>
      <c r="L42" s="25"/>
      <c r="M42" s="8"/>
      <c r="N42" s="25"/>
      <c r="O42" s="83"/>
      <c r="P42" s="84"/>
      <c r="Q42" s="7"/>
      <c r="R42" s="85"/>
      <c r="S42" s="266"/>
      <c r="T42" s="266"/>
    </row>
    <row r="43" spans="2:20" ht="19.149999999999999" customHeight="1" x14ac:dyDescent="0.4">
      <c r="C43" s="88" t="s">
        <v>78</v>
      </c>
      <c r="J43" s="71"/>
      <c r="K43" s="167"/>
      <c r="L43" s="25"/>
      <c r="M43" s="8"/>
      <c r="N43" s="25"/>
      <c r="O43" s="83"/>
      <c r="P43" s="84"/>
      <c r="Q43" s="86"/>
      <c r="R43" s="85"/>
      <c r="S43" s="266"/>
      <c r="T43" s="266"/>
    </row>
    <row r="44" spans="2:20" ht="19.149999999999999" customHeight="1" x14ac:dyDescent="0.4">
      <c r="C44" s="88" t="s">
        <v>108</v>
      </c>
    </row>
    <row r="45" spans="2:20" ht="19.149999999999999" customHeight="1" x14ac:dyDescent="0.4">
      <c r="C45" s="88" t="s">
        <v>46</v>
      </c>
    </row>
    <row r="46" spans="2:20" ht="19.149999999999999" customHeight="1" x14ac:dyDescent="0.4">
      <c r="C46" s="88" t="s">
        <v>40</v>
      </c>
    </row>
    <row r="47" spans="2:20" ht="19.149999999999999" customHeight="1" x14ac:dyDescent="0.4">
      <c r="C47" s="88" t="s">
        <v>105</v>
      </c>
    </row>
    <row r="48" spans="2:20" ht="19.149999999999999" customHeight="1" x14ac:dyDescent="0.4">
      <c r="C48" s="88" t="s">
        <v>37</v>
      </c>
    </row>
    <row r="49" spans="3:3" ht="19.149999999999999" customHeight="1" x14ac:dyDescent="0.4">
      <c r="C49" s="88" t="s">
        <v>45</v>
      </c>
    </row>
    <row r="50" spans="3:3" ht="19.149999999999999" customHeight="1" x14ac:dyDescent="0.4">
      <c r="C50" s="88" t="s">
        <v>48</v>
      </c>
    </row>
    <row r="51" spans="3:3" ht="19.149999999999999" customHeight="1" x14ac:dyDescent="0.4">
      <c r="C51" s="88" t="s">
        <v>79</v>
      </c>
    </row>
    <row r="52" spans="3:3" x14ac:dyDescent="0.4">
      <c r="C52" s="88" t="s">
        <v>84</v>
      </c>
    </row>
  </sheetData>
  <mergeCells count="72">
    <mergeCell ref="B28:C28"/>
    <mergeCell ref="S42:T42"/>
    <mergeCell ref="S43:T43"/>
    <mergeCell ref="S41:T41"/>
    <mergeCell ref="B31:B37"/>
    <mergeCell ref="S30:T30"/>
    <mergeCell ref="G31:H31"/>
    <mergeCell ref="C35:C37"/>
    <mergeCell ref="R35:R36"/>
    <mergeCell ref="C32:C34"/>
    <mergeCell ref="D32:E32"/>
    <mergeCell ref="D33:E33"/>
    <mergeCell ref="D34:E34"/>
    <mergeCell ref="D35:E35"/>
    <mergeCell ref="D36:E36"/>
    <mergeCell ref="D37:E37"/>
    <mergeCell ref="D27:E27"/>
    <mergeCell ref="D29:E29"/>
    <mergeCell ref="G29:H29"/>
    <mergeCell ref="P29:Q29"/>
    <mergeCell ref="D15:E15"/>
    <mergeCell ref="G15:H15"/>
    <mergeCell ref="L15:M15"/>
    <mergeCell ref="P15:Q15"/>
    <mergeCell ref="F17:J17"/>
    <mergeCell ref="K17:T17"/>
    <mergeCell ref="B19:B22"/>
    <mergeCell ref="D22:E22"/>
    <mergeCell ref="B23:B26"/>
    <mergeCell ref="G23:H23"/>
    <mergeCell ref="G24:H24"/>
    <mergeCell ref="G25:H25"/>
    <mergeCell ref="D26:E26"/>
    <mergeCell ref="G26:H26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B7:B10"/>
    <mergeCell ref="G7:H7"/>
    <mergeCell ref="L7:M7"/>
    <mergeCell ref="P7:Q7"/>
    <mergeCell ref="G8:H8"/>
    <mergeCell ref="L8:M8"/>
    <mergeCell ref="P8:Q8"/>
    <mergeCell ref="G9:H9"/>
    <mergeCell ref="P9:Q9"/>
    <mergeCell ref="D10:E10"/>
    <mergeCell ref="G10:H10"/>
    <mergeCell ref="L10:M10"/>
    <mergeCell ref="L9:M9"/>
    <mergeCell ref="P10:Q10"/>
    <mergeCell ref="F5:J5"/>
    <mergeCell ref="K5:T5"/>
    <mergeCell ref="G6:H6"/>
    <mergeCell ref="L6:M6"/>
    <mergeCell ref="P6:Q6"/>
    <mergeCell ref="D31:E31"/>
    <mergeCell ref="L32:L33"/>
    <mergeCell ref="M32:M33"/>
    <mergeCell ref="L36:L37"/>
    <mergeCell ref="M36:M37"/>
  </mergeCells>
  <phoneticPr fontId="2"/>
  <pageMargins left="0.7" right="0.2" top="0.32" bottom="0.2" header="0.3" footer="0.3"/>
  <pageSetup paperSize="9" scale="49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E90B9-18C6-49D4-B61F-4A17D7D2D9A3}">
  <dimension ref="A1:D13"/>
  <sheetViews>
    <sheetView workbookViewId="0">
      <selection activeCell="C18" sqref="C18"/>
    </sheetView>
  </sheetViews>
  <sheetFormatPr defaultRowHeight="18.75" x14ac:dyDescent="0.4"/>
  <cols>
    <col min="1" max="1" width="14.5" customWidth="1"/>
    <col min="2" max="2" width="18.875" customWidth="1"/>
    <col min="3" max="3" width="15.125" customWidth="1"/>
    <col min="4" max="4" width="11.875" customWidth="1"/>
  </cols>
  <sheetData>
    <row r="1" spans="1:4" ht="19.7" customHeight="1" x14ac:dyDescent="0.4">
      <c r="A1" s="89" t="s">
        <v>107</v>
      </c>
      <c r="B1" s="231"/>
      <c r="C1" s="231"/>
      <c r="D1" s="105"/>
    </row>
    <row r="2" spans="1:4" ht="19.7" customHeight="1" x14ac:dyDescent="0.4">
      <c r="A2" s="249" t="s">
        <v>51</v>
      </c>
      <c r="B2" s="250" t="s">
        <v>106</v>
      </c>
      <c r="C2" s="250" t="s">
        <v>93</v>
      </c>
      <c r="D2" s="249" t="s">
        <v>39</v>
      </c>
    </row>
    <row r="3" spans="1:4" ht="19.7" customHeight="1" x14ac:dyDescent="0.4">
      <c r="A3" s="249" t="s">
        <v>6</v>
      </c>
      <c r="B3" s="251">
        <v>9.9700000000000006</v>
      </c>
      <c r="C3" s="252">
        <v>0.438</v>
      </c>
      <c r="D3" s="252" t="s">
        <v>47</v>
      </c>
    </row>
    <row r="4" spans="1:4" ht="19.7" customHeight="1" x14ac:dyDescent="0.4">
      <c r="A4" s="249" t="s">
        <v>55</v>
      </c>
      <c r="B4" s="252">
        <v>36.5</v>
      </c>
      <c r="C4" s="252">
        <v>2.5</v>
      </c>
      <c r="D4" s="252" t="s">
        <v>56</v>
      </c>
    </row>
    <row r="5" spans="1:4" ht="19.7" customHeight="1" x14ac:dyDescent="0.4">
      <c r="A5" s="249" t="s">
        <v>94</v>
      </c>
      <c r="B5" s="252">
        <v>38</v>
      </c>
      <c r="C5" s="252">
        <v>2.62</v>
      </c>
      <c r="D5" s="252" t="s">
        <v>56</v>
      </c>
    </row>
    <row r="6" spans="1:4" ht="19.7" customHeight="1" x14ac:dyDescent="0.4">
      <c r="A6" s="249" t="s">
        <v>95</v>
      </c>
      <c r="B6" s="252">
        <v>38.9</v>
      </c>
      <c r="C6" s="252">
        <v>2.75</v>
      </c>
      <c r="D6" s="252" t="s">
        <v>56</v>
      </c>
    </row>
    <row r="7" spans="1:4" ht="19.7" customHeight="1" x14ac:dyDescent="0.4">
      <c r="A7" s="249" t="s">
        <v>96</v>
      </c>
      <c r="B7" s="252">
        <v>41.8</v>
      </c>
      <c r="C7" s="253">
        <v>3.1</v>
      </c>
      <c r="D7" s="252" t="s">
        <v>56</v>
      </c>
    </row>
    <row r="8" spans="1:4" ht="19.7" customHeight="1" x14ac:dyDescent="0.4">
      <c r="A8" s="356" t="s">
        <v>97</v>
      </c>
      <c r="B8" s="252">
        <v>50.1</v>
      </c>
      <c r="C8" s="253">
        <v>2.99</v>
      </c>
      <c r="D8" s="252" t="s">
        <v>98</v>
      </c>
    </row>
    <row r="9" spans="1:4" ht="19.7" customHeight="1" x14ac:dyDescent="0.4">
      <c r="A9" s="357"/>
      <c r="B9" s="252">
        <v>100.6</v>
      </c>
      <c r="C9" s="253"/>
      <c r="D9" s="252" t="s">
        <v>99</v>
      </c>
    </row>
    <row r="10" spans="1:4" ht="19.7" customHeight="1" x14ac:dyDescent="0.4">
      <c r="A10" s="249" t="s">
        <v>100</v>
      </c>
      <c r="B10" s="252">
        <v>54.7</v>
      </c>
      <c r="C10" s="253">
        <v>2.79</v>
      </c>
      <c r="D10" s="252" t="s">
        <v>98</v>
      </c>
    </row>
    <row r="11" spans="1:4" ht="19.7" customHeight="1" x14ac:dyDescent="0.4">
      <c r="A11" s="250" t="s">
        <v>101</v>
      </c>
      <c r="B11" s="252">
        <v>38.4</v>
      </c>
      <c r="C11" s="252">
        <v>1.96</v>
      </c>
      <c r="D11" s="252" t="s">
        <v>102</v>
      </c>
    </row>
    <row r="12" spans="1:4" ht="19.7" customHeight="1" x14ac:dyDescent="0.4">
      <c r="A12" s="356" t="s">
        <v>23</v>
      </c>
      <c r="B12" s="252" t="s">
        <v>103</v>
      </c>
      <c r="C12" s="252">
        <v>2.27</v>
      </c>
      <c r="D12" s="252" t="s">
        <v>102</v>
      </c>
    </row>
    <row r="13" spans="1:4" ht="19.7" customHeight="1" x14ac:dyDescent="0.4">
      <c r="A13" s="357"/>
      <c r="B13" s="252" t="s">
        <v>104</v>
      </c>
      <c r="C13" s="252"/>
      <c r="D13" s="252"/>
    </row>
  </sheetData>
  <mergeCells count="2">
    <mergeCell ref="A8:A9"/>
    <mergeCell ref="A12:A13"/>
  </mergeCells>
  <phoneticPr fontId="2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1386090-662B-47C7-AC96-5C782607CEE9}"/>
</file>

<file path=customXml/itemProps2.xml><?xml version="1.0" encoding="utf-8"?>
<ds:datastoreItem xmlns:ds="http://schemas.openxmlformats.org/officeDocument/2006/customXml" ds:itemID="{5AFE90ED-982E-473B-8987-5AA3C79FB973}"/>
</file>

<file path=customXml/itemProps3.xml><?xml version="1.0" encoding="utf-8"?>
<ds:datastoreItem xmlns:ds="http://schemas.openxmlformats.org/officeDocument/2006/customXml" ds:itemID="{4279F929-32A9-4923-A8DD-77204E20AC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B-8</vt:lpstr>
      <vt:lpstr>記入例</vt:lpstr>
      <vt:lpstr>標準排出係数</vt:lpstr>
      <vt:lpstr>'B-8'!Print_Area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2025-04-01T06:41:35Z</cp:lastPrinted>
  <dcterms:created xsi:type="dcterms:W3CDTF">2021-10-15T04:29:21Z</dcterms:created>
  <dcterms:modified xsi:type="dcterms:W3CDTF">2025-04-01T06:48:54Z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