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8.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03 業務部\★再エネ主力化\550熱モデル\R6補正（熱モデル）\03_公募・周知【熱モデル】\"/>
    </mc:Choice>
  </mc:AlternateContent>
  <xr:revisionPtr revIDLastSave="0" documentId="13_ncr:1_{A85CB18E-6091-4CF2-9A4C-92CBA1B4FB8D}" xr6:coauthVersionLast="47" xr6:coauthVersionMax="47" xr10:uidLastSave="{00000000-0000-0000-0000-000000000000}"/>
  <bookViews>
    <workbookView xWindow="650" yWindow="160" windowWidth="18030" windowHeight="9630" tabRatio="909" xr2:uid="{3A3F28FF-2BE2-4793-B14E-B0CA674C9ED5}"/>
  </bookViews>
  <sheets>
    <sheet name="B-8集計表" sheetId="2" r:id="rId1"/>
    <sheet name="施設①" sheetId="9" r:id="rId2"/>
    <sheet name="施設②" sheetId="11" r:id="rId3"/>
    <sheet name="施設③" sheetId="10" r:id="rId4"/>
    <sheet name="施設④" sheetId="13" r:id="rId5"/>
    <sheet name="施設⑤" sheetId="14" r:id="rId6"/>
    <sheet name="記入例（施設）" sheetId="15" r:id="rId7"/>
    <sheet name="2025換算係数" sheetId="16" r:id="rId8"/>
    <sheet name="Sheet1" sheetId="17" r:id="rId9"/>
  </sheets>
  <definedNames>
    <definedName name="_xlnm.Print_Area" localSheetId="0">'B-8集計表'!$A$2:$U$60</definedName>
    <definedName name="_xlnm.Print_Area" localSheetId="8">Sheet1!$A$1:$T$49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4" i="17" l="1"/>
  <c r="R23" i="17"/>
  <c r="P24" i="17"/>
  <c r="L24" i="17"/>
  <c r="N24" i="17"/>
  <c r="L23" i="17"/>
  <c r="N23" i="17"/>
  <c r="J24" i="17"/>
  <c r="I24" i="17"/>
  <c r="I23" i="17"/>
  <c r="J23" i="17"/>
  <c r="R13" i="17"/>
  <c r="J8" i="17"/>
  <c r="J7" i="17"/>
  <c r="N50" i="2"/>
  <c r="N47" i="2"/>
  <c r="N42" i="2"/>
  <c r="P50" i="2" s="1"/>
  <c r="N23" i="2"/>
  <c r="P47" i="2" s="1"/>
  <c r="L50" i="2"/>
  <c r="L47" i="2"/>
  <c r="H51" i="2"/>
  <c r="R10" i="14"/>
  <c r="R11" i="14"/>
  <c r="J10" i="14"/>
  <c r="J11" i="14"/>
  <c r="R10" i="13"/>
  <c r="R11" i="13"/>
  <c r="J10" i="13"/>
  <c r="J11" i="13"/>
  <c r="J10" i="10"/>
  <c r="J11" i="10"/>
  <c r="R10" i="11"/>
  <c r="R11" i="11"/>
  <c r="J10" i="11"/>
  <c r="J11" i="11"/>
  <c r="R10" i="9"/>
  <c r="R11" i="9"/>
  <c r="J11" i="9"/>
  <c r="J10" i="9"/>
  <c r="J43" i="15"/>
  <c r="R31" i="15"/>
  <c r="R30" i="15"/>
  <c r="R29" i="15"/>
  <c r="R25" i="15"/>
  <c r="R23" i="15"/>
  <c r="J23" i="15"/>
  <c r="J40" i="15"/>
  <c r="R15" i="15"/>
  <c r="R14" i="15"/>
  <c r="R13" i="15"/>
  <c r="R9" i="15"/>
  <c r="J9" i="15"/>
  <c r="R8" i="15"/>
  <c r="J8" i="15"/>
  <c r="R7" i="15"/>
  <c r="J7" i="15"/>
  <c r="J40" i="14"/>
  <c r="R17" i="14"/>
  <c r="R16" i="14"/>
  <c r="R15" i="14"/>
  <c r="R14" i="14"/>
  <c r="R13" i="14"/>
  <c r="R9" i="14"/>
  <c r="J9" i="14"/>
  <c r="R8" i="14"/>
  <c r="J8" i="14"/>
  <c r="R7" i="14"/>
  <c r="J7" i="14"/>
  <c r="J40" i="13"/>
  <c r="R17" i="13"/>
  <c r="R16" i="13"/>
  <c r="R15" i="13"/>
  <c r="R14" i="13"/>
  <c r="R13" i="13"/>
  <c r="R9" i="13"/>
  <c r="J9" i="13"/>
  <c r="R8" i="13"/>
  <c r="J8" i="13"/>
  <c r="R7" i="13"/>
  <c r="J7" i="13"/>
  <c r="J40" i="10"/>
  <c r="R17" i="10"/>
  <c r="R16" i="10"/>
  <c r="R15" i="10"/>
  <c r="R14" i="10"/>
  <c r="R13" i="10"/>
  <c r="R11" i="10"/>
  <c r="R10" i="10"/>
  <c r="R9" i="10"/>
  <c r="J9" i="10"/>
  <c r="R8" i="10"/>
  <c r="J8" i="10"/>
  <c r="R7" i="10"/>
  <c r="J7" i="10"/>
  <c r="J40" i="11"/>
  <c r="R17" i="11"/>
  <c r="R16" i="11"/>
  <c r="R15" i="11"/>
  <c r="R14" i="11"/>
  <c r="R13" i="11"/>
  <c r="R9" i="11"/>
  <c r="J9" i="11"/>
  <c r="R8" i="11"/>
  <c r="J8" i="11"/>
  <c r="R7" i="11"/>
  <c r="J7" i="11"/>
  <c r="J40" i="9"/>
  <c r="R17" i="9"/>
  <c r="R16" i="9"/>
  <c r="R15" i="9"/>
  <c r="R14" i="9"/>
  <c r="R13" i="9"/>
  <c r="R9" i="9"/>
  <c r="J9" i="9"/>
  <c r="R8" i="9"/>
  <c r="J8" i="9"/>
  <c r="R7" i="9"/>
  <c r="J7" i="9"/>
  <c r="J46" i="17" l="1"/>
  <c r="I46" i="17"/>
  <c r="J45" i="17"/>
  <c r="I45" i="17"/>
  <c r="J44" i="17"/>
  <c r="I44" i="17"/>
  <c r="I49" i="17" s="1"/>
  <c r="J43" i="17"/>
  <c r="I43" i="17"/>
  <c r="G42" i="17"/>
  <c r="J40" i="17"/>
  <c r="J42" i="17" s="1"/>
  <c r="J49" i="17" s="1"/>
  <c r="P31" i="17"/>
  <c r="R31" i="17" s="1"/>
  <c r="T31" i="17" s="1"/>
  <c r="P30" i="17"/>
  <c r="R30" i="17" s="1"/>
  <c r="T30" i="17" s="1"/>
  <c r="P29" i="17"/>
  <c r="R29" i="17" s="1"/>
  <c r="N34" i="17"/>
  <c r="N28" i="17"/>
  <c r="I28" i="17"/>
  <c r="I35" i="17" s="1"/>
  <c r="P25" i="17"/>
  <c r="R25" i="17" s="1"/>
  <c r="T25" i="17" s="1"/>
  <c r="T24" i="17"/>
  <c r="P23" i="17"/>
  <c r="T23" i="17" s="1"/>
  <c r="O23" i="17"/>
  <c r="J28" i="17"/>
  <c r="J35" i="17" s="1"/>
  <c r="J37" i="17" s="1"/>
  <c r="N18" i="17"/>
  <c r="N19" i="17" s="1"/>
  <c r="L18" i="17"/>
  <c r="L19" i="17" s="1"/>
  <c r="P15" i="17"/>
  <c r="R15" i="17" s="1"/>
  <c r="T15" i="17" s="1"/>
  <c r="P14" i="17"/>
  <c r="P13" i="17"/>
  <c r="N12" i="17"/>
  <c r="L12" i="17"/>
  <c r="I12" i="17"/>
  <c r="I19" i="17" s="1"/>
  <c r="G12" i="17"/>
  <c r="G19" i="17" s="1"/>
  <c r="R9" i="17"/>
  <c r="T9" i="17" s="1"/>
  <c r="P9" i="17"/>
  <c r="J9" i="17"/>
  <c r="P8" i="17"/>
  <c r="P7" i="17"/>
  <c r="J12" i="17"/>
  <c r="J19" i="17" s="1"/>
  <c r="S12" i="2"/>
  <c r="N21" i="2"/>
  <c r="C11" i="2"/>
  <c r="C30" i="2" s="1"/>
  <c r="C10" i="2"/>
  <c r="C36" i="2" s="1"/>
  <c r="C9" i="2"/>
  <c r="C16" i="2" s="1"/>
  <c r="C8" i="2"/>
  <c r="C27" i="2" s="1"/>
  <c r="C7" i="2"/>
  <c r="C14" i="2" s="1"/>
  <c r="P21" i="2"/>
  <c r="I49" i="9"/>
  <c r="P23" i="9"/>
  <c r="J12" i="9"/>
  <c r="J19" i="9" s="1"/>
  <c r="P7" i="9"/>
  <c r="P8" i="9"/>
  <c r="P9" i="9"/>
  <c r="P10" i="9"/>
  <c r="S10" i="9"/>
  <c r="P11" i="9"/>
  <c r="G12" i="9"/>
  <c r="G19" i="9" s="1"/>
  <c r="G40" i="9" s="1"/>
  <c r="I12" i="9"/>
  <c r="I19" i="9" s="1"/>
  <c r="L12" i="9"/>
  <c r="N12" i="9"/>
  <c r="P14" i="9"/>
  <c r="S14" i="9"/>
  <c r="T14" i="9"/>
  <c r="P15" i="9"/>
  <c r="P16" i="9"/>
  <c r="S16" i="9" s="1"/>
  <c r="P17" i="9"/>
  <c r="S17" i="9" s="1"/>
  <c r="L18" i="9"/>
  <c r="N18" i="9"/>
  <c r="N19" i="9" s="1"/>
  <c r="S23" i="9"/>
  <c r="T23" i="9"/>
  <c r="T28" i="9" s="1"/>
  <c r="T35" i="9" s="1"/>
  <c r="P24" i="9"/>
  <c r="S24" i="9"/>
  <c r="T24" i="9"/>
  <c r="P25" i="9"/>
  <c r="S25" i="9"/>
  <c r="P26" i="9"/>
  <c r="S26" i="9"/>
  <c r="P27" i="9"/>
  <c r="S27" i="9"/>
  <c r="I28" i="9"/>
  <c r="N34" i="9" s="1"/>
  <c r="N35" i="9" s="1"/>
  <c r="J28" i="9"/>
  <c r="J35" i="9" s="1"/>
  <c r="N28" i="9"/>
  <c r="R28" i="9"/>
  <c r="S29" i="9"/>
  <c r="T29" i="9"/>
  <c r="T34" i="9" s="1"/>
  <c r="S30" i="9"/>
  <c r="T30" i="9"/>
  <c r="S31" i="9"/>
  <c r="T31" i="9"/>
  <c r="S32" i="9"/>
  <c r="T32" i="9"/>
  <c r="S33" i="9"/>
  <c r="T33" i="9"/>
  <c r="R34" i="9"/>
  <c r="R35" i="9"/>
  <c r="P12" i="17" l="1"/>
  <c r="R7" i="17"/>
  <c r="R8" i="17"/>
  <c r="T8" i="17" s="1"/>
  <c r="P18" i="17"/>
  <c r="P19" i="17" s="1"/>
  <c r="R14" i="17"/>
  <c r="T14" i="17" s="1"/>
  <c r="T28" i="17"/>
  <c r="N35" i="17"/>
  <c r="N37" i="17"/>
  <c r="T29" i="17"/>
  <c r="T34" i="17" s="1"/>
  <c r="T35" i="17" s="1"/>
  <c r="R34" i="17"/>
  <c r="I37" i="17"/>
  <c r="R28" i="17"/>
  <c r="R35" i="17" s="1"/>
  <c r="R40" i="17" s="1"/>
  <c r="C37" i="2"/>
  <c r="C18" i="2"/>
  <c r="C17" i="2"/>
  <c r="C29" i="2"/>
  <c r="C28" i="2"/>
  <c r="C35" i="2"/>
  <c r="C34" i="2"/>
  <c r="C15" i="2"/>
  <c r="C26" i="2"/>
  <c r="C33" i="2"/>
  <c r="S9" i="9"/>
  <c r="T9" i="9"/>
  <c r="L19" i="9"/>
  <c r="P18" i="9"/>
  <c r="N37" i="9"/>
  <c r="S7" i="9"/>
  <c r="T7" i="9"/>
  <c r="P12" i="9"/>
  <c r="J42" i="9"/>
  <c r="J49" i="9" s="1"/>
  <c r="G42" i="9"/>
  <c r="R12" i="9"/>
  <c r="S13" i="9"/>
  <c r="T13" i="9"/>
  <c r="R18" i="9"/>
  <c r="S11" i="9"/>
  <c r="T11" i="9"/>
  <c r="S8" i="9"/>
  <c r="T8" i="9"/>
  <c r="I35" i="9"/>
  <c r="I37" i="9"/>
  <c r="T10" i="9"/>
  <c r="R18" i="17" l="1"/>
  <c r="T13" i="17"/>
  <c r="T18" i="17" s="1"/>
  <c r="N49" i="17"/>
  <c r="R12" i="17"/>
  <c r="T7" i="17"/>
  <c r="T12" i="17" s="1"/>
  <c r="P19" i="9"/>
  <c r="T12" i="9"/>
  <c r="R19" i="9"/>
  <c r="R37" i="9" s="1"/>
  <c r="S15" i="9"/>
  <c r="T15" i="9"/>
  <c r="T18" i="9" s="1"/>
  <c r="T19" i="17" l="1"/>
  <c r="T37" i="17" s="1"/>
  <c r="R19" i="17"/>
  <c r="R37" i="17" s="1"/>
  <c r="T19" i="9"/>
  <c r="T37" i="9" s="1"/>
  <c r="I46" i="15"/>
  <c r="I45" i="15"/>
  <c r="I44" i="15"/>
  <c r="H52" i="2"/>
  <c r="H53" i="2"/>
  <c r="H54" i="2"/>
  <c r="H55" i="2"/>
  <c r="D52" i="2"/>
  <c r="D53" i="2"/>
  <c r="D54" i="2"/>
  <c r="D55" i="2"/>
  <c r="D51" i="2"/>
  <c r="D47" i="14"/>
  <c r="D46" i="14"/>
  <c r="D45" i="14"/>
  <c r="D44" i="14"/>
  <c r="D43" i="14"/>
  <c r="D47" i="13"/>
  <c r="D46" i="13"/>
  <c r="D45" i="13"/>
  <c r="D44" i="13"/>
  <c r="D43" i="13"/>
  <c r="D47" i="10"/>
  <c r="D46" i="10"/>
  <c r="D45" i="10"/>
  <c r="D44" i="10"/>
  <c r="D43" i="10"/>
  <c r="D44" i="11"/>
  <c r="D45" i="11"/>
  <c r="D46" i="11"/>
  <c r="D47" i="11"/>
  <c r="D43" i="11"/>
  <c r="R49" i="17" l="1"/>
  <c r="R43" i="17"/>
  <c r="G40" i="10"/>
  <c r="G42" i="10" s="1"/>
  <c r="G40" i="13"/>
  <c r="G40" i="14"/>
  <c r="J52" i="2"/>
  <c r="J53" i="2"/>
  <c r="J54" i="2"/>
  <c r="J55" i="2"/>
  <c r="J49" i="2"/>
  <c r="I54" i="2"/>
  <c r="I55" i="2"/>
  <c r="G52" i="2"/>
  <c r="G53" i="2"/>
  <c r="G54" i="2"/>
  <c r="G55" i="2"/>
  <c r="G51" i="2"/>
  <c r="I51" i="2"/>
  <c r="G49" i="2"/>
  <c r="I22" i="2"/>
  <c r="I53" i="2"/>
  <c r="J44" i="11"/>
  <c r="J43" i="11"/>
  <c r="R28" i="11"/>
  <c r="R35" i="11" s="1"/>
  <c r="J51" i="2"/>
  <c r="I52" i="2"/>
  <c r="I49" i="14"/>
  <c r="N37" i="14"/>
  <c r="R35" i="14"/>
  <c r="R34" i="14"/>
  <c r="N34" i="14"/>
  <c r="N35" i="14" s="1"/>
  <c r="T33" i="14"/>
  <c r="S33" i="14"/>
  <c r="T32" i="14"/>
  <c r="S32" i="14"/>
  <c r="T31" i="14"/>
  <c r="S31" i="14"/>
  <c r="T30" i="14"/>
  <c r="S30" i="14"/>
  <c r="T29" i="14"/>
  <c r="T34" i="14" s="1"/>
  <c r="S29" i="14"/>
  <c r="R28" i="14"/>
  <c r="N28" i="14"/>
  <c r="J28" i="14"/>
  <c r="J35" i="14" s="1"/>
  <c r="I28" i="14"/>
  <c r="I35" i="14" s="1"/>
  <c r="S27" i="14"/>
  <c r="S26" i="14"/>
  <c r="S25" i="14"/>
  <c r="T24" i="14"/>
  <c r="S24" i="14"/>
  <c r="P24" i="14"/>
  <c r="T23" i="14"/>
  <c r="T28" i="14" s="1"/>
  <c r="T35" i="14" s="1"/>
  <c r="S23" i="14"/>
  <c r="P23" i="14"/>
  <c r="N19" i="14"/>
  <c r="N18" i="14"/>
  <c r="L18" i="14"/>
  <c r="S17" i="14"/>
  <c r="P17" i="14"/>
  <c r="S16" i="14"/>
  <c r="P16" i="14"/>
  <c r="P15" i="14"/>
  <c r="P14" i="14"/>
  <c r="P18" i="14" s="1"/>
  <c r="P13" i="14"/>
  <c r="N12" i="14"/>
  <c r="L12" i="14"/>
  <c r="L19" i="14" s="1"/>
  <c r="I12" i="14"/>
  <c r="I19" i="14" s="1"/>
  <c r="G12" i="14"/>
  <c r="G19" i="14" s="1"/>
  <c r="S11" i="14"/>
  <c r="P11" i="14"/>
  <c r="P10" i="14"/>
  <c r="P9" i="14"/>
  <c r="T8" i="14"/>
  <c r="S8" i="14"/>
  <c r="P8" i="14"/>
  <c r="P7" i="14"/>
  <c r="P12" i="14" s="1"/>
  <c r="P19" i="14" s="1"/>
  <c r="J12" i="14"/>
  <c r="J19" i="14" s="1"/>
  <c r="I49" i="13"/>
  <c r="J42" i="13"/>
  <c r="J49" i="13" s="1"/>
  <c r="N37" i="13"/>
  <c r="I37" i="13"/>
  <c r="R35" i="13"/>
  <c r="N35" i="13"/>
  <c r="J35" i="13"/>
  <c r="I35" i="13"/>
  <c r="T34" i="13"/>
  <c r="R34" i="13"/>
  <c r="N34" i="13"/>
  <c r="T33" i="13"/>
  <c r="S33" i="13"/>
  <c r="T32" i="13"/>
  <c r="S32" i="13"/>
  <c r="T31" i="13"/>
  <c r="S31" i="13"/>
  <c r="T30" i="13"/>
  <c r="S30" i="13"/>
  <c r="T29" i="13"/>
  <c r="S29" i="13"/>
  <c r="R28" i="13"/>
  <c r="N28" i="13"/>
  <c r="J28" i="13"/>
  <c r="I28" i="13"/>
  <c r="S27" i="13"/>
  <c r="S26" i="13"/>
  <c r="S25" i="13"/>
  <c r="T24" i="13"/>
  <c r="S24" i="13"/>
  <c r="P24" i="13"/>
  <c r="T23" i="13"/>
  <c r="T28" i="13" s="1"/>
  <c r="T35" i="13" s="1"/>
  <c r="S23" i="13"/>
  <c r="P23" i="13"/>
  <c r="I19" i="13"/>
  <c r="N18" i="13"/>
  <c r="N19" i="13" s="1"/>
  <c r="L18" i="13"/>
  <c r="L19" i="13" s="1"/>
  <c r="P17" i="13"/>
  <c r="S17" i="13" s="1"/>
  <c r="P16" i="13"/>
  <c r="S16" i="13" s="1"/>
  <c r="T15" i="13"/>
  <c r="P15" i="13"/>
  <c r="P14" i="13"/>
  <c r="P13" i="13"/>
  <c r="N12" i="13"/>
  <c r="L12" i="13"/>
  <c r="I12" i="13"/>
  <c r="G12" i="13"/>
  <c r="G19" i="13" s="1"/>
  <c r="P11" i="13"/>
  <c r="S10" i="13"/>
  <c r="P10" i="13"/>
  <c r="P9" i="13"/>
  <c r="P8" i="13"/>
  <c r="P7" i="13"/>
  <c r="J12" i="13"/>
  <c r="J19" i="13" s="1"/>
  <c r="I49" i="10"/>
  <c r="R34" i="10"/>
  <c r="T33" i="10"/>
  <c r="S33" i="10"/>
  <c r="T32" i="10"/>
  <c r="S32" i="10"/>
  <c r="T31" i="10"/>
  <c r="S31" i="10"/>
  <c r="T30" i="10"/>
  <c r="S30" i="10"/>
  <c r="T29" i="10"/>
  <c r="T34" i="10" s="1"/>
  <c r="S29" i="10"/>
  <c r="N28" i="10"/>
  <c r="N32" i="2" s="1"/>
  <c r="S27" i="10"/>
  <c r="S26" i="10"/>
  <c r="S25" i="10"/>
  <c r="P24" i="10"/>
  <c r="S24" i="10" s="1"/>
  <c r="T24" i="10" s="1"/>
  <c r="P23" i="10"/>
  <c r="N18" i="10"/>
  <c r="N19" i="10" s="1"/>
  <c r="L18" i="10"/>
  <c r="S17" i="10"/>
  <c r="P17" i="10"/>
  <c r="P16" i="10"/>
  <c r="S16" i="10" s="1"/>
  <c r="P15" i="10"/>
  <c r="P14" i="10"/>
  <c r="P13" i="10"/>
  <c r="N12" i="10"/>
  <c r="L12" i="10"/>
  <c r="I12" i="10"/>
  <c r="I19" i="10" s="1"/>
  <c r="G12" i="10"/>
  <c r="G19" i="10" s="1"/>
  <c r="S11" i="10"/>
  <c r="P11" i="10"/>
  <c r="P10" i="10"/>
  <c r="P9" i="10"/>
  <c r="P8" i="10"/>
  <c r="P7" i="10"/>
  <c r="I49" i="11"/>
  <c r="T34" i="11"/>
  <c r="R34" i="11"/>
  <c r="T33" i="11"/>
  <c r="S33" i="11"/>
  <c r="T32" i="11"/>
  <c r="S32" i="11"/>
  <c r="T31" i="11"/>
  <c r="S31" i="11"/>
  <c r="T30" i="11"/>
  <c r="S30" i="11"/>
  <c r="T29" i="11"/>
  <c r="S29" i="11"/>
  <c r="N28" i="11"/>
  <c r="S27" i="11"/>
  <c r="S26" i="11"/>
  <c r="S25" i="11"/>
  <c r="P24" i="11"/>
  <c r="P23" i="11"/>
  <c r="N19" i="11"/>
  <c r="N18" i="11"/>
  <c r="L18" i="11"/>
  <c r="P17" i="11"/>
  <c r="S17" i="11" s="1"/>
  <c r="S16" i="11"/>
  <c r="P16" i="11"/>
  <c r="T15" i="11"/>
  <c r="P15" i="11"/>
  <c r="P14" i="11"/>
  <c r="P13" i="11"/>
  <c r="P18" i="11" s="1"/>
  <c r="N12" i="11"/>
  <c r="L12" i="11"/>
  <c r="L19" i="11" s="1"/>
  <c r="I12" i="11"/>
  <c r="I19" i="11" s="1"/>
  <c r="G12" i="11"/>
  <c r="G19" i="11" s="1"/>
  <c r="G40" i="11" s="1"/>
  <c r="J42" i="11" s="1"/>
  <c r="J49" i="11" s="1"/>
  <c r="S11" i="11"/>
  <c r="P11" i="11"/>
  <c r="T10" i="11"/>
  <c r="P10" i="11"/>
  <c r="P9" i="11"/>
  <c r="P8" i="11"/>
  <c r="P7" i="11"/>
  <c r="R39" i="2"/>
  <c r="N13" i="2"/>
  <c r="I13" i="2"/>
  <c r="J46" i="15"/>
  <c r="J45" i="15"/>
  <c r="J44" i="15"/>
  <c r="I28" i="11" l="1"/>
  <c r="I35" i="11" s="1"/>
  <c r="G48" i="2"/>
  <c r="G42" i="14"/>
  <c r="R28" i="10"/>
  <c r="R35" i="10" s="1"/>
  <c r="S23" i="10"/>
  <c r="T23" i="10" s="1"/>
  <c r="T28" i="10" s="1"/>
  <c r="T35" i="10" s="1"/>
  <c r="N22" i="2"/>
  <c r="J12" i="10"/>
  <c r="J19" i="10" s="1"/>
  <c r="P18" i="13"/>
  <c r="P12" i="13"/>
  <c r="P19" i="13" s="1"/>
  <c r="G42" i="13"/>
  <c r="J28" i="10"/>
  <c r="J35" i="10" s="1"/>
  <c r="I28" i="10"/>
  <c r="L19" i="10"/>
  <c r="P18" i="10"/>
  <c r="S13" i="10"/>
  <c r="T13" i="10" s="1"/>
  <c r="T8" i="10"/>
  <c r="S8" i="10"/>
  <c r="S24" i="11"/>
  <c r="T24" i="11" s="1"/>
  <c r="T23" i="11"/>
  <c r="S23" i="11"/>
  <c r="J28" i="11"/>
  <c r="J35" i="11" s="1"/>
  <c r="S13" i="11"/>
  <c r="L13" i="2"/>
  <c r="J12" i="11"/>
  <c r="J19" i="11" s="1"/>
  <c r="P12" i="11"/>
  <c r="P19" i="11" s="1"/>
  <c r="G13" i="2"/>
  <c r="G42" i="11"/>
  <c r="T10" i="14"/>
  <c r="S10" i="14"/>
  <c r="T15" i="14"/>
  <c r="S15" i="14"/>
  <c r="T9" i="14"/>
  <c r="S9" i="14"/>
  <c r="T11" i="14"/>
  <c r="T13" i="14"/>
  <c r="I37" i="14"/>
  <c r="S13" i="14"/>
  <c r="S7" i="13"/>
  <c r="R12" i="13"/>
  <c r="T7" i="13"/>
  <c r="T8" i="13"/>
  <c r="S8" i="13"/>
  <c r="S14" i="13"/>
  <c r="T14" i="13" s="1"/>
  <c r="T9" i="13"/>
  <c r="S9" i="13"/>
  <c r="T11" i="13"/>
  <c r="S11" i="13"/>
  <c r="T10" i="13"/>
  <c r="S15" i="13"/>
  <c r="T9" i="10"/>
  <c r="S9" i="10"/>
  <c r="R18" i="10"/>
  <c r="R12" i="10"/>
  <c r="S7" i="10"/>
  <c r="T7" i="10" s="1"/>
  <c r="S14" i="10"/>
  <c r="T14" i="10" s="1"/>
  <c r="T10" i="10"/>
  <c r="S10" i="10"/>
  <c r="S15" i="10"/>
  <c r="T15" i="10" s="1"/>
  <c r="T11" i="10"/>
  <c r="J42" i="10"/>
  <c r="J49" i="10" s="1"/>
  <c r="P12" i="10"/>
  <c r="L20" i="2"/>
  <c r="N20" i="2"/>
  <c r="S7" i="11"/>
  <c r="T7" i="11" s="1"/>
  <c r="R12" i="11"/>
  <c r="T14" i="11"/>
  <c r="S14" i="11"/>
  <c r="S8" i="11"/>
  <c r="T8" i="11" s="1"/>
  <c r="S9" i="11"/>
  <c r="T9" i="11" s="1"/>
  <c r="S15" i="11"/>
  <c r="T11" i="11"/>
  <c r="S10" i="11"/>
  <c r="P14" i="15"/>
  <c r="P15" i="15"/>
  <c r="P13" i="15"/>
  <c r="I37" i="11" l="1"/>
  <c r="I35" i="10"/>
  <c r="R19" i="10"/>
  <c r="R37" i="10" s="1"/>
  <c r="J42" i="14"/>
  <c r="I32" i="2"/>
  <c r="I37" i="10"/>
  <c r="P19" i="10"/>
  <c r="T28" i="11"/>
  <c r="T35" i="11" s="1"/>
  <c r="J32" i="2"/>
  <c r="T13" i="11"/>
  <c r="T18" i="11" s="1"/>
  <c r="R18" i="11"/>
  <c r="R19" i="11" s="1"/>
  <c r="R37" i="11" s="1"/>
  <c r="J13" i="2"/>
  <c r="P20" i="2"/>
  <c r="T14" i="14"/>
  <c r="S14" i="14"/>
  <c r="T18" i="14"/>
  <c r="R12" i="14"/>
  <c r="S7" i="14"/>
  <c r="T7" i="14" s="1"/>
  <c r="T12" i="14" s="1"/>
  <c r="T19" i="14" s="1"/>
  <c r="R18" i="14"/>
  <c r="T12" i="13"/>
  <c r="R18" i="13"/>
  <c r="S13" i="13"/>
  <c r="T13" i="13" s="1"/>
  <c r="T18" i="13" s="1"/>
  <c r="T12" i="10"/>
  <c r="T18" i="10"/>
  <c r="T12" i="11"/>
  <c r="N34" i="10" l="1"/>
  <c r="T37" i="14"/>
  <c r="J49" i="14"/>
  <c r="T19" i="10"/>
  <c r="T37" i="10" s="1"/>
  <c r="R20" i="2"/>
  <c r="R19" i="14"/>
  <c r="R19" i="13"/>
  <c r="R37" i="13" s="1"/>
  <c r="T19" i="13"/>
  <c r="T37" i="13" s="1"/>
  <c r="T19" i="11"/>
  <c r="T37" i="11" s="1"/>
  <c r="I43" i="15"/>
  <c r="N18" i="2"/>
  <c r="I9" i="2"/>
  <c r="I30" i="2"/>
  <c r="T37" i="2"/>
  <c r="T36" i="2"/>
  <c r="T35" i="2"/>
  <c r="T30" i="2"/>
  <c r="T28" i="2"/>
  <c r="R37" i="2"/>
  <c r="R36" i="2"/>
  <c r="R35" i="2"/>
  <c r="R34" i="2"/>
  <c r="R28" i="2"/>
  <c r="R30" i="2"/>
  <c r="N37" i="2"/>
  <c r="N30" i="2"/>
  <c r="N29" i="2"/>
  <c r="N28" i="2"/>
  <c r="N27" i="2"/>
  <c r="J30" i="2"/>
  <c r="J28" i="2"/>
  <c r="I28" i="2"/>
  <c r="L18" i="2"/>
  <c r="L16" i="2"/>
  <c r="N9" i="2"/>
  <c r="N10" i="2"/>
  <c r="N11" i="2"/>
  <c r="I11" i="2"/>
  <c r="I10" i="2"/>
  <c r="I8" i="2"/>
  <c r="T45" i="2" l="1"/>
  <c r="N34" i="11"/>
  <c r="N39" i="2" s="1"/>
  <c r="N35" i="10"/>
  <c r="N37" i="10"/>
  <c r="N35" i="2"/>
  <c r="R37" i="14"/>
  <c r="I49" i="15"/>
  <c r="N35" i="11" l="1"/>
  <c r="N37" i="11"/>
  <c r="N14" i="2"/>
  <c r="J48" i="2"/>
  <c r="N15" i="2"/>
  <c r="N26" i="2"/>
  <c r="N31" i="2" s="1"/>
  <c r="N16" i="2"/>
  <c r="T15" i="15"/>
  <c r="T14" i="15"/>
  <c r="G42" i="15"/>
  <c r="J42" i="15"/>
  <c r="J49" i="15" s="1"/>
  <c r="P31" i="15"/>
  <c r="T31" i="15" s="1"/>
  <c r="P30" i="15"/>
  <c r="T30" i="15" s="1"/>
  <c r="P29" i="15"/>
  <c r="P25" i="15"/>
  <c r="T25" i="15" s="1"/>
  <c r="N28" i="15"/>
  <c r="P23" i="15"/>
  <c r="O23" i="15"/>
  <c r="J28" i="15"/>
  <c r="J35" i="15" s="1"/>
  <c r="J37" i="15" s="1"/>
  <c r="I23" i="15"/>
  <c r="I28" i="15" s="1"/>
  <c r="N18" i="15"/>
  <c r="L18" i="15"/>
  <c r="N12" i="15"/>
  <c r="L12" i="15"/>
  <c r="I12" i="15"/>
  <c r="I19" i="15" s="1"/>
  <c r="G12" i="15"/>
  <c r="G19" i="15" s="1"/>
  <c r="P9" i="15"/>
  <c r="P8" i="15"/>
  <c r="P7" i="15"/>
  <c r="O7" i="15"/>
  <c r="R32" i="2" l="1"/>
  <c r="T9" i="15"/>
  <c r="P18" i="2"/>
  <c r="L19" i="15"/>
  <c r="J12" i="15"/>
  <c r="J19" i="15" s="1"/>
  <c r="N19" i="15"/>
  <c r="L17" i="2"/>
  <c r="N17" i="2"/>
  <c r="N19" i="2" s="1"/>
  <c r="T20" i="2"/>
  <c r="L14" i="2"/>
  <c r="P16" i="2"/>
  <c r="T39" i="2"/>
  <c r="R33" i="2"/>
  <c r="R38" i="2" s="1"/>
  <c r="P12" i="15"/>
  <c r="P18" i="15"/>
  <c r="R34" i="15"/>
  <c r="T29" i="15"/>
  <c r="T34" i="15" s="1"/>
  <c r="T7" i="15"/>
  <c r="I35" i="15"/>
  <c r="I37" i="15"/>
  <c r="T23" i="15"/>
  <c r="R18" i="15"/>
  <c r="T13" i="15"/>
  <c r="T18" i="15" s="1"/>
  <c r="N29" i="15"/>
  <c r="N34" i="15" s="1"/>
  <c r="N35" i="15" s="1"/>
  <c r="T24" i="15"/>
  <c r="T8" i="15"/>
  <c r="T32" i="2" l="1"/>
  <c r="T33" i="2"/>
  <c r="P15" i="2"/>
  <c r="R41" i="2"/>
  <c r="R26" i="2"/>
  <c r="R14" i="2"/>
  <c r="T14" i="2"/>
  <c r="P14" i="2"/>
  <c r="R16" i="2"/>
  <c r="T16" i="2"/>
  <c r="P19" i="15"/>
  <c r="T12" i="15"/>
  <c r="T19" i="15" s="1"/>
  <c r="R12" i="15"/>
  <c r="R19" i="15" s="1"/>
  <c r="T28" i="15"/>
  <c r="T35" i="15" s="1"/>
  <c r="N37" i="15"/>
  <c r="R28" i="15"/>
  <c r="R35" i="15" s="1"/>
  <c r="R40" i="15" s="1"/>
  <c r="T37" i="15" l="1"/>
  <c r="P17" i="2"/>
  <c r="P19" i="2" s="1"/>
  <c r="T41" i="2"/>
  <c r="T26" i="2"/>
  <c r="R37" i="15"/>
  <c r="R49" i="15" s="1"/>
  <c r="N49" i="15"/>
  <c r="R43" i="15" l="1"/>
  <c r="P33" i="2"/>
  <c r="P34" i="2"/>
  <c r="R15" i="2"/>
  <c r="N8" i="2"/>
  <c r="L8" i="2"/>
  <c r="G8" i="2"/>
  <c r="G50" i="2"/>
  <c r="I26" i="2"/>
  <c r="I7" i="2"/>
  <c r="I12" i="2" s="1"/>
  <c r="I21" i="2" s="1"/>
  <c r="G7" i="2"/>
  <c r="L11" i="2"/>
  <c r="I29" i="2"/>
  <c r="R17" i="2"/>
  <c r="P13" i="2" l="1"/>
  <c r="R13" i="2"/>
  <c r="P22" i="2"/>
  <c r="N7" i="2"/>
  <c r="N12" i="2" s="1"/>
  <c r="J11" i="2"/>
  <c r="G11" i="2"/>
  <c r="J29" i="2"/>
  <c r="G10" i="2"/>
  <c r="L10" i="2"/>
  <c r="J9" i="2"/>
  <c r="L9" i="2"/>
  <c r="G9" i="2"/>
  <c r="I27" i="2"/>
  <c r="I31" i="2" s="1"/>
  <c r="I40" i="2" s="1"/>
  <c r="I43" i="2" s="1"/>
  <c r="I45" i="2" s="1"/>
  <c r="J27" i="2"/>
  <c r="L15" i="2"/>
  <c r="L19" i="2" s="1"/>
  <c r="J26" i="2"/>
  <c r="L22" i="2"/>
  <c r="L7" i="2"/>
  <c r="P11" i="2"/>
  <c r="I41" i="2"/>
  <c r="T34" i="2"/>
  <c r="T38" i="2" s="1"/>
  <c r="T17" i="2"/>
  <c r="T8" i="2"/>
  <c r="T15" i="2"/>
  <c r="J50" i="2"/>
  <c r="P10" i="2"/>
  <c r="G22" i="2"/>
  <c r="R8" i="2"/>
  <c r="T29" i="2"/>
  <c r="J41" i="2" l="1"/>
  <c r="J45" i="2" s="1"/>
  <c r="G12" i="2"/>
  <c r="G21" i="2" s="1"/>
  <c r="L12" i="2"/>
  <c r="L21" i="2" s="1"/>
  <c r="R18" i="2"/>
  <c r="R19" i="2" s="1"/>
  <c r="R29" i="2"/>
  <c r="J10" i="2"/>
  <c r="P9" i="2"/>
  <c r="R27" i="2"/>
  <c r="J31" i="2"/>
  <c r="J40" i="2" s="1"/>
  <c r="J43" i="2" s="1"/>
  <c r="N34" i="2"/>
  <c r="P8" i="2"/>
  <c r="J8" i="2"/>
  <c r="N41" i="2"/>
  <c r="N33" i="2"/>
  <c r="J22" i="2"/>
  <c r="J7" i="2"/>
  <c r="P7" i="2"/>
  <c r="N36" i="2"/>
  <c r="T13" i="2"/>
  <c r="R22" i="2"/>
  <c r="R11" i="2"/>
  <c r="T11" i="2"/>
  <c r="T10" i="2"/>
  <c r="R10" i="2"/>
  <c r="J56" i="2" l="1"/>
  <c r="I58" i="2"/>
  <c r="K51" i="2"/>
  <c r="T22" i="2"/>
  <c r="J12" i="2"/>
  <c r="J21" i="2" s="1"/>
  <c r="P12" i="2"/>
  <c r="R31" i="2"/>
  <c r="R40" i="2" s="1"/>
  <c r="T18" i="2"/>
  <c r="T19" i="2" s="1"/>
  <c r="N38" i="2"/>
  <c r="N40" i="2" s="1"/>
  <c r="T9" i="2"/>
  <c r="R9" i="2"/>
  <c r="T27" i="2"/>
  <c r="T31" i="2" s="1"/>
  <c r="T40" i="2" s="1"/>
  <c r="R7" i="2"/>
  <c r="N43" i="2"/>
  <c r="N45" i="2" s="1"/>
  <c r="R48" i="2"/>
  <c r="R53" i="2" s="1"/>
  <c r="N58" i="2" l="1"/>
  <c r="T7" i="2"/>
  <c r="T12" i="2" s="1"/>
  <c r="T21" i="2" s="1"/>
  <c r="R12" i="2"/>
  <c r="J58" i="2"/>
  <c r="R45" i="2"/>
  <c r="T43" i="2" l="1"/>
  <c r="R21" i="2"/>
  <c r="R43" i="2"/>
  <c r="R58" i="2"/>
</calcChain>
</file>

<file path=xl/sharedStrings.xml><?xml version="1.0" encoding="utf-8"?>
<sst xmlns="http://schemas.openxmlformats.org/spreadsheetml/2006/main" count="1047" uniqueCount="191">
  <si>
    <t>現状</t>
    <rPh sb="0" eb="2">
      <t>ゲンジョウ</t>
    </rPh>
    <phoneticPr fontId="2"/>
  </si>
  <si>
    <t>導入後</t>
    <rPh sb="0" eb="3">
      <t>ドウニュウゴ</t>
    </rPh>
    <phoneticPr fontId="2"/>
  </si>
  <si>
    <t>年間稼働時間
(h)</t>
    <rPh sb="0" eb="6">
      <t>ネンカンカドウジカン</t>
    </rPh>
    <phoneticPr fontId="2"/>
  </si>
  <si>
    <t>法定耐用年数でのCO2削減量ｔ</t>
    <rPh sb="0" eb="2">
      <t>ホウテイ</t>
    </rPh>
    <rPh sb="2" eb="4">
      <t>タイヨウ</t>
    </rPh>
    <rPh sb="4" eb="6">
      <t>ネンスウ</t>
    </rPh>
    <rPh sb="11" eb="13">
      <t>サクゲン</t>
    </rPh>
    <rPh sb="13" eb="14">
      <t>リョウ</t>
    </rPh>
    <phoneticPr fontId="2"/>
  </si>
  <si>
    <t>機器名称</t>
    <rPh sb="0" eb="4">
      <t>キキメイショウ</t>
    </rPh>
    <phoneticPr fontId="2"/>
  </si>
  <si>
    <t>電力</t>
    <rPh sb="0" eb="2">
      <t>デンリョク</t>
    </rPh>
    <phoneticPr fontId="2"/>
  </si>
  <si>
    <t>台数</t>
    <rPh sb="0" eb="2">
      <t>ダイスウ</t>
    </rPh>
    <phoneticPr fontId="2"/>
  </si>
  <si>
    <t>燃料種</t>
    <rPh sb="0" eb="2">
      <t>ネンリョウ</t>
    </rPh>
    <rPh sb="2" eb="3">
      <t>シュ</t>
    </rPh>
    <phoneticPr fontId="2"/>
  </si>
  <si>
    <t>年間CO2削減量（ｔ-CO2）</t>
    <rPh sb="0" eb="2">
      <t>ネンカン</t>
    </rPh>
    <rPh sb="5" eb="8">
      <t>サクゲンリョウ</t>
    </rPh>
    <phoneticPr fontId="2"/>
  </si>
  <si>
    <t>既存設備</t>
    <rPh sb="0" eb="2">
      <t>キゾン</t>
    </rPh>
    <rPh sb="2" eb="4">
      <t>セツビ</t>
    </rPh>
    <phoneticPr fontId="2"/>
  </si>
  <si>
    <t>ボイラー</t>
    <phoneticPr fontId="2"/>
  </si>
  <si>
    <t>用途</t>
    <rPh sb="0" eb="2">
      <t>ヨウト</t>
    </rPh>
    <phoneticPr fontId="2"/>
  </si>
  <si>
    <t>発熱量
(MJ)</t>
    <rPh sb="0" eb="2">
      <t>ハツネツ</t>
    </rPh>
    <rPh sb="2" eb="3">
      <t>リョウ</t>
    </rPh>
    <phoneticPr fontId="2"/>
  </si>
  <si>
    <t>発熱量
（MJ）</t>
    <rPh sb="0" eb="2">
      <t>ハツネツ</t>
    </rPh>
    <rPh sb="2" eb="3">
      <t>リョウ</t>
    </rPh>
    <phoneticPr fontId="2"/>
  </si>
  <si>
    <t>単位
/年</t>
    <rPh sb="0" eb="2">
      <t>タンイ</t>
    </rPh>
    <rPh sb="3" eb="5">
      <t>･ネン</t>
    </rPh>
    <phoneticPr fontId="2"/>
  </si>
  <si>
    <t>熱</t>
    <rPh sb="0" eb="1">
      <t>ネツ</t>
    </rPh>
    <phoneticPr fontId="2"/>
  </si>
  <si>
    <t>新規
導入設備</t>
    <rPh sb="0" eb="2">
      <t>シンキ</t>
    </rPh>
    <rPh sb="3" eb="5">
      <t>ドウニュウ</t>
    </rPh>
    <rPh sb="5" eb="7">
      <t>セツビ</t>
    </rPh>
    <phoneticPr fontId="2"/>
  </si>
  <si>
    <t>ー</t>
    <phoneticPr fontId="2"/>
  </si>
  <si>
    <t>算出に使用している係数を記載してください</t>
    <phoneticPr fontId="2"/>
  </si>
  <si>
    <t>耐用
年数</t>
    <rPh sb="0" eb="2">
      <t>タイヨウ</t>
    </rPh>
    <rPh sb="3" eb="5">
      <t>ネンスウ</t>
    </rPh>
    <phoneticPr fontId="2"/>
  </si>
  <si>
    <t>都市ガス</t>
    <rPh sb="0" eb="2">
      <t>トシ</t>
    </rPh>
    <phoneticPr fontId="2"/>
  </si>
  <si>
    <t>m3N</t>
    <phoneticPr fontId="2"/>
  </si>
  <si>
    <t>計 (A）</t>
    <rPh sb="0" eb="1">
      <t>ケイ</t>
    </rPh>
    <phoneticPr fontId="2"/>
  </si>
  <si>
    <t>計(B)</t>
    <rPh sb="0" eb="1">
      <t>ケイ</t>
    </rPh>
    <phoneticPr fontId="2"/>
  </si>
  <si>
    <t>導入前後発熱量</t>
    <rPh sb="0" eb="4">
      <t>ドウニュウゼンゴ</t>
    </rPh>
    <rPh sb="4" eb="7">
      <t>ハツネツリョウ</t>
    </rPh>
    <phoneticPr fontId="2"/>
  </si>
  <si>
    <t>発電</t>
    <rPh sb="0" eb="2">
      <t>ハツデン</t>
    </rPh>
    <phoneticPr fontId="2"/>
  </si>
  <si>
    <t>温水供給</t>
    <rPh sb="0" eb="4">
      <t>オンスイキョウキュウ</t>
    </rPh>
    <phoneticPr fontId="2"/>
  </si>
  <si>
    <t>　　ボイラーの場合、日貫協発2006003号「ボイラー性能表示基準値」を使用してもよい。</t>
    <rPh sb="7" eb="9">
      <t>バアイ</t>
    </rPh>
    <rPh sb="10" eb="11">
      <t>ヒ</t>
    </rPh>
    <rPh sb="11" eb="12">
      <t>ヌキ</t>
    </rPh>
    <rPh sb="12" eb="13">
      <t>キョウ</t>
    </rPh>
    <rPh sb="13" eb="14">
      <t>ハツ</t>
    </rPh>
    <rPh sb="21" eb="22">
      <t>ゴウ</t>
    </rPh>
    <rPh sb="27" eb="29">
      <t>セイノウ</t>
    </rPh>
    <rPh sb="29" eb="31">
      <t>ヒョウジ</t>
    </rPh>
    <rPh sb="31" eb="33">
      <t>キジュン</t>
    </rPh>
    <rPh sb="33" eb="34">
      <t>チ</t>
    </rPh>
    <rPh sb="36" eb="38">
      <t>シヨウ</t>
    </rPh>
    <phoneticPr fontId="2"/>
  </si>
  <si>
    <t>年間
燃料使用量</t>
    <rPh sb="0" eb="2">
      <t>ネンカン</t>
    </rPh>
    <rPh sb="3" eb="5">
      <t>ネンリョウ</t>
    </rPh>
    <rPh sb="5" eb="8">
      <t>シヨウリョウ</t>
    </rPh>
    <phoneticPr fontId="2"/>
  </si>
  <si>
    <t>単位</t>
    <rPh sb="0" eb="2">
      <t>タンイ</t>
    </rPh>
    <phoneticPr fontId="2"/>
  </si>
  <si>
    <t>※5　年間稼働時間を入力する（稼働率の目安となる）</t>
    <rPh sb="3" eb="9">
      <t>ネンカンカドウジカン</t>
    </rPh>
    <rPh sb="10" eb="12">
      <t>ニュウリョク</t>
    </rPh>
    <rPh sb="15" eb="18">
      <t>カドウリツ</t>
    </rPh>
    <rPh sb="19" eb="21">
      <t>メヤス</t>
    </rPh>
    <phoneticPr fontId="2"/>
  </si>
  <si>
    <t>年間使用量
（kWh/年）</t>
    <rPh sb="0" eb="2">
      <t>ネンカン</t>
    </rPh>
    <rPh sb="2" eb="5">
      <t>シヨウリョウ</t>
    </rPh>
    <rPh sb="11" eb="12">
      <t>ネン</t>
    </rPh>
    <phoneticPr fontId="2"/>
  </si>
  <si>
    <t>発電量
(kWh）</t>
    <rPh sb="0" eb="3">
      <t>ハツデンリョウ</t>
    </rPh>
    <phoneticPr fontId="2"/>
  </si>
  <si>
    <t>年間使用量
(kＷh/年）</t>
    <rPh sb="0" eb="2">
      <t>ネンカン</t>
    </rPh>
    <rPh sb="2" eb="5">
      <t>シヨウリョウ</t>
    </rPh>
    <rPh sb="11" eb="12">
      <t>ネン</t>
    </rPh>
    <phoneticPr fontId="2"/>
  </si>
  <si>
    <t>発電量
（kWh)</t>
    <rPh sb="0" eb="3">
      <t>ハツデンリョウ</t>
    </rPh>
    <phoneticPr fontId="2"/>
  </si>
  <si>
    <t>※7　廃熱回収設備の導入により、ボイラー等の燃料削減を行う場合、既存設備の発熱量－回収設備の発熱量によりボイラーの燃料削減分を算出する</t>
    <rPh sb="3" eb="9">
      <t>ハイネツカイシュウセツビ</t>
    </rPh>
    <rPh sb="10" eb="12">
      <t>ドウニュウ</t>
    </rPh>
    <rPh sb="20" eb="21">
      <t>トウ</t>
    </rPh>
    <rPh sb="22" eb="26">
      <t>ネンリョウサクゲン</t>
    </rPh>
    <rPh sb="27" eb="28">
      <t>オコナ</t>
    </rPh>
    <rPh sb="29" eb="31">
      <t>バアイ</t>
    </rPh>
    <rPh sb="32" eb="34">
      <t>キソン</t>
    </rPh>
    <rPh sb="34" eb="36">
      <t>セツビ</t>
    </rPh>
    <rPh sb="37" eb="40">
      <t>ハツネツリョウ</t>
    </rPh>
    <rPh sb="41" eb="45">
      <t>カイシュウセツビ</t>
    </rPh>
    <rPh sb="46" eb="49">
      <t>ハツネツリョウ</t>
    </rPh>
    <rPh sb="57" eb="62">
      <t>ネンリョウサクゲンブン</t>
    </rPh>
    <rPh sb="63" eb="65">
      <t>サンシュツ</t>
    </rPh>
    <phoneticPr fontId="2"/>
  </si>
  <si>
    <t>kWh</t>
    <phoneticPr fontId="2"/>
  </si>
  <si>
    <t>※8　導入前、導入後の発熱量に差異の無い事。</t>
    <rPh sb="3" eb="5">
      <t>ドウニュウ</t>
    </rPh>
    <rPh sb="5" eb="6">
      <t>マエ</t>
    </rPh>
    <rPh sb="7" eb="9">
      <t>ドウニュウ</t>
    </rPh>
    <rPh sb="9" eb="10">
      <t>ゴ</t>
    </rPh>
    <rPh sb="11" eb="14">
      <t>ハツネツリョウ</t>
    </rPh>
    <rPh sb="15" eb="17">
      <t>サイ</t>
    </rPh>
    <rPh sb="18" eb="19">
      <t>ナ</t>
    </rPh>
    <rPh sb="20" eb="21">
      <t>コト</t>
    </rPh>
    <phoneticPr fontId="2"/>
  </si>
  <si>
    <t>※1　新規導入する設備により使用量に変化のある既存設備を入力する</t>
    <rPh sb="3" eb="7">
      <t>シンキドウニュウ</t>
    </rPh>
    <rPh sb="9" eb="11">
      <t>セツビ</t>
    </rPh>
    <rPh sb="14" eb="17">
      <t>シヨウリョウ</t>
    </rPh>
    <rPh sb="18" eb="20">
      <t>ヘンカ</t>
    </rPh>
    <rPh sb="23" eb="27">
      <t>キゾンセツビ</t>
    </rPh>
    <rPh sb="28" eb="30">
      <t>ニュウリョク</t>
    </rPh>
    <phoneticPr fontId="2"/>
  </si>
  <si>
    <t>燃料</t>
    <rPh sb="0" eb="2">
      <t>ネンリョウ</t>
    </rPh>
    <phoneticPr fontId="2"/>
  </si>
  <si>
    <t>燃料種</t>
    <rPh sb="0" eb="3">
      <t>ネンリョウシュ</t>
    </rPh>
    <phoneticPr fontId="2"/>
  </si>
  <si>
    <t>CO2排出量ｔ</t>
    <rPh sb="3" eb="6">
      <t>ハイシュツリョウ</t>
    </rPh>
    <phoneticPr fontId="2"/>
  </si>
  <si>
    <t>年間発熱量MJ</t>
    <rPh sb="0" eb="5">
      <t>ネンカンハツネツリョウ</t>
    </rPh>
    <phoneticPr fontId="2"/>
  </si>
  <si>
    <t>項目</t>
    <rPh sb="0" eb="2">
      <t>コウモク</t>
    </rPh>
    <phoneticPr fontId="2"/>
  </si>
  <si>
    <t>削減量(A)
増加量(B)
（kWh/年）</t>
    <rPh sb="0" eb="3">
      <t>サクゲンリョウ</t>
    </rPh>
    <rPh sb="7" eb="10">
      <t>ゾウカリョウ</t>
    </rPh>
    <rPh sb="19" eb="20">
      <t>ネン</t>
    </rPh>
    <phoneticPr fontId="2"/>
  </si>
  <si>
    <t>導入前の事業所全体での使用量・排出量</t>
    <rPh sb="0" eb="3">
      <t>ドウニュウマエ</t>
    </rPh>
    <phoneticPr fontId="2"/>
  </si>
  <si>
    <t>－</t>
    <phoneticPr fontId="2"/>
  </si>
  <si>
    <t>削減量・増加量
（kWh/年）</t>
    <rPh sb="0" eb="3">
      <t>サクゲンリョウ</t>
    </rPh>
    <rPh sb="4" eb="7">
      <t>ゾウカリョウ</t>
    </rPh>
    <rPh sb="13" eb="14">
      <t>ネン</t>
    </rPh>
    <phoneticPr fontId="2"/>
  </si>
  <si>
    <t>燃料
削減量・増加量</t>
    <rPh sb="0" eb="2">
      <t>ネンリョウ</t>
    </rPh>
    <rPh sb="3" eb="6">
      <t>サクゲンリョウ</t>
    </rPh>
    <rPh sb="7" eb="10">
      <t>ゾウカリョウ</t>
    </rPh>
    <phoneticPr fontId="2"/>
  </si>
  <si>
    <t>※発電量、発熱量、燃料使用量についてはその根拠資料を添付のこと</t>
    <rPh sb="1" eb="3">
      <t>ハツデン</t>
    </rPh>
    <rPh sb="3" eb="4">
      <t>リョウ</t>
    </rPh>
    <rPh sb="5" eb="7">
      <t>ハツネツ</t>
    </rPh>
    <rPh sb="7" eb="8">
      <t>リョウ</t>
    </rPh>
    <rPh sb="9" eb="14">
      <t>ネンリョウシヨウリョウ</t>
    </rPh>
    <rPh sb="21" eb="25">
      <t>コンキョシリョウ</t>
    </rPh>
    <rPh sb="26" eb="28">
      <t>テンプ</t>
    </rPh>
    <phoneticPr fontId="2"/>
  </si>
  <si>
    <t>空調</t>
    <rPh sb="0" eb="2">
      <t>クウチョウ</t>
    </rPh>
    <phoneticPr fontId="2"/>
  </si>
  <si>
    <t>地中熱ヒートポンプ</t>
    <rPh sb="0" eb="3">
      <t>チチュウネツ</t>
    </rPh>
    <phoneticPr fontId="2"/>
  </si>
  <si>
    <t>エネルギー起源</t>
  </si>
  <si>
    <t>非エネルギー起源</t>
  </si>
  <si>
    <t>合計</t>
  </si>
  <si>
    <t>計 (C)</t>
    <rPh sb="0" eb="1">
      <t>ケイ</t>
    </rPh>
    <phoneticPr fontId="2"/>
  </si>
  <si>
    <t>計（D）</t>
    <rPh sb="0" eb="1">
      <t>ケイ</t>
    </rPh>
    <phoneticPr fontId="2"/>
  </si>
  <si>
    <t>計（Ｄ）</t>
    <rPh sb="0" eb="1">
      <t>ケイ</t>
    </rPh>
    <phoneticPr fontId="2"/>
  </si>
  <si>
    <t xml:space="preserve"> (Ｃ)</t>
    <phoneticPr fontId="2"/>
  </si>
  <si>
    <t>MJ</t>
    <phoneticPr fontId="2"/>
  </si>
  <si>
    <t>非エネルギー起源</t>
    <phoneticPr fontId="2"/>
  </si>
  <si>
    <t>B-8　施設での発電・発熱量とCO2排出量・削減量算出表（施設3）</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</si>
  <si>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施設全体のCO2削減率</t>
    <rPh sb="0" eb="4">
      <t>シセツゼンタイ</t>
    </rPh>
    <rPh sb="8" eb="11">
      <t>サクゲンリツ</t>
    </rPh>
    <phoneticPr fontId="2"/>
  </si>
  <si>
    <t>導入前の発熱量</t>
    <rPh sb="0" eb="3">
      <t>ドウニュウマエ</t>
    </rPh>
    <rPh sb="4" eb="6">
      <t>ハツネツ</t>
    </rPh>
    <rPh sb="6" eb="7">
      <t>リョウ</t>
    </rPh>
    <phoneticPr fontId="2"/>
  </si>
  <si>
    <t>導入後の発熱量</t>
    <rPh sb="0" eb="3">
      <t>ドウニュウゴ</t>
    </rPh>
    <rPh sb="4" eb="7">
      <t>ハツネツリョウ</t>
    </rPh>
    <phoneticPr fontId="2"/>
  </si>
  <si>
    <t>法定耐用年数削減量</t>
    <rPh sb="0" eb="2">
      <t>ホウテイ</t>
    </rPh>
    <rPh sb="2" eb="4">
      <t>タイヨウ</t>
    </rPh>
    <rPh sb="4" eb="6">
      <t>ネンスウ</t>
    </rPh>
    <rPh sb="6" eb="8">
      <t>サクゲン</t>
    </rPh>
    <rPh sb="8" eb="9">
      <t>リョウ</t>
    </rPh>
    <phoneticPr fontId="2"/>
  </si>
  <si>
    <t>総発熱量</t>
    <rPh sb="0" eb="4">
      <t>ソウハツネツリョウ</t>
    </rPh>
    <phoneticPr fontId="2"/>
  </si>
  <si>
    <t>総排出量</t>
    <rPh sb="0" eb="4">
      <t>ソウハイシュツリョウ</t>
    </rPh>
    <phoneticPr fontId="2"/>
  </si>
  <si>
    <t>熱エネルギーのCO2削減量</t>
    <rPh sb="0" eb="1">
      <t>ネツ</t>
    </rPh>
    <rPh sb="10" eb="13">
      <t>サクゲンリョウ</t>
    </rPh>
    <phoneticPr fontId="2"/>
  </si>
  <si>
    <t>B-8　施設での発電・発熱量とCO2排出量・削減量算出表（施設）</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</si>
  <si>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空調機器</t>
    <rPh sb="0" eb="4">
      <t>クウチョウキキ</t>
    </rPh>
    <phoneticPr fontId="2"/>
  </si>
  <si>
    <t>多数</t>
    <rPh sb="0" eb="2">
      <t>タスウ</t>
    </rPh>
    <phoneticPr fontId="2"/>
  </si>
  <si>
    <t>バイオマス発電・ボイラー</t>
    <rPh sb="5" eb="7">
      <t>ハツデン</t>
    </rPh>
    <phoneticPr fontId="2"/>
  </si>
  <si>
    <t>導入前の発熱量</t>
    <rPh sb="0" eb="3">
      <t>ドウニュウマエ</t>
    </rPh>
    <rPh sb="4" eb="7">
      <t>ハツネツリョウ</t>
    </rPh>
    <phoneticPr fontId="2"/>
  </si>
  <si>
    <t>CO2削減量</t>
    <rPh sb="3" eb="6">
      <t>サクゲンリョウ</t>
    </rPh>
    <phoneticPr fontId="2"/>
  </si>
  <si>
    <t>全体のCO2削減量に占める熱利用設備によるCO2削減率</t>
    <phoneticPr fontId="2"/>
  </si>
  <si>
    <t>熱エネルギーの削減率</t>
    <rPh sb="0" eb="1">
      <t>ネツ</t>
    </rPh>
    <rPh sb="7" eb="10">
      <t>サクゲンリツ</t>
    </rPh>
    <phoneticPr fontId="2"/>
  </si>
  <si>
    <t>※0　入力欄を電力量（上段）と発熱量（下段）に分けて入力します。</t>
    <rPh sb="3" eb="6">
      <t>ニュウリョクラン</t>
    </rPh>
    <rPh sb="7" eb="9">
      <t>デンリョク</t>
    </rPh>
    <rPh sb="9" eb="10">
      <t>リョウ</t>
    </rPh>
    <rPh sb="11" eb="13">
      <t>ジョウダン</t>
    </rPh>
    <rPh sb="15" eb="17">
      <t>ハツネツ</t>
    </rPh>
    <rPh sb="17" eb="18">
      <t>リョウ</t>
    </rPh>
    <rPh sb="19" eb="21">
      <t>カダン</t>
    </rPh>
    <rPh sb="23" eb="24">
      <t>ワ</t>
    </rPh>
    <rPh sb="26" eb="28">
      <t>ニュウリョク</t>
    </rPh>
    <phoneticPr fontId="2"/>
  </si>
  <si>
    <t>CO2排出量（ｔ）</t>
    <phoneticPr fontId="2"/>
  </si>
  <si>
    <t>電力由来以外のCO2排出量</t>
    <rPh sb="0" eb="6">
      <t>デンリョクユライイガイ</t>
    </rPh>
    <rPh sb="10" eb="13">
      <t>ハイシュツリョウ</t>
    </rPh>
    <phoneticPr fontId="2"/>
  </si>
  <si>
    <t>電力由来以外の削減率</t>
    <rPh sb="0" eb="2">
      <t>デンリョク</t>
    </rPh>
    <rPh sb="2" eb="4">
      <t>ユライ</t>
    </rPh>
    <rPh sb="4" eb="6">
      <t>イガイ</t>
    </rPh>
    <rPh sb="7" eb="10">
      <t>サクゲンリツ</t>
    </rPh>
    <phoneticPr fontId="2"/>
  </si>
  <si>
    <t>電力由来以外のCO2排出量</t>
    <phoneticPr fontId="2"/>
  </si>
  <si>
    <t>全体のCO2削減量に占める熱利用設備のCO2削減率</t>
    <rPh sb="13" eb="18">
      <t>ネツリヨウセツビ</t>
    </rPh>
    <phoneticPr fontId="2"/>
  </si>
  <si>
    <t>50%以上</t>
    <rPh sb="3" eb="5">
      <t>イジョウ</t>
    </rPh>
    <phoneticPr fontId="2"/>
  </si>
  <si>
    <t>電力由来以外のCO2削減量</t>
    <rPh sb="0" eb="2">
      <t>デンリョク</t>
    </rPh>
    <rPh sb="2" eb="4">
      <t>ユライ</t>
    </rPh>
    <rPh sb="4" eb="6">
      <t>イガイ</t>
    </rPh>
    <rPh sb="10" eb="13">
      <t>サクゲンリョウ</t>
    </rPh>
    <phoneticPr fontId="2"/>
  </si>
  <si>
    <t>※6　発熱量及びCO2排出係数を使用する燃料種に合わせて変更、入力してください。係数は「環境省の温室効果ガス排出量 算定・報告・公表制度の算定方法・排出係数一覧」を参照の上、算出する</t>
    <rPh sb="3" eb="4">
      <t>ハツ</t>
    </rPh>
    <rPh sb="4" eb="6">
      <t>ネツリョウ</t>
    </rPh>
    <rPh sb="6" eb="7">
      <t>オヨ</t>
    </rPh>
    <rPh sb="11" eb="15">
      <t>ハイシュツケイスウ</t>
    </rPh>
    <rPh sb="16" eb="18">
      <t>シヨウ</t>
    </rPh>
    <rPh sb="20" eb="23">
      <t>ネンリョウシュ</t>
    </rPh>
    <rPh sb="24" eb="25">
      <t>ア</t>
    </rPh>
    <rPh sb="28" eb="30">
      <t>ヘンコウ</t>
    </rPh>
    <rPh sb="31" eb="33">
      <t>ニュウリョク</t>
    </rPh>
    <rPh sb="40" eb="42">
      <t>ケイスウ</t>
    </rPh>
    <rPh sb="44" eb="47">
      <t>カンキョウショウ</t>
    </rPh>
    <rPh sb="82" eb="84">
      <t>サンショウ</t>
    </rPh>
    <rPh sb="85" eb="86">
      <t>ウエ</t>
    </rPh>
    <rPh sb="87" eb="89">
      <t>サンシュツ</t>
    </rPh>
    <phoneticPr fontId="2"/>
  </si>
  <si>
    <t>Ｌ</t>
    <phoneticPr fontId="2"/>
  </si>
  <si>
    <t>90%以上</t>
    <rPh sb="3" eb="5">
      <t>イジョウ</t>
    </rPh>
    <phoneticPr fontId="2"/>
  </si>
  <si>
    <t>※2　既存設備の年間使用量を記入してください。実績を把握していない場合、想定して入力してください。</t>
    <rPh sb="3" eb="7">
      <t>キゾンセツビ</t>
    </rPh>
    <rPh sb="8" eb="13">
      <t>ネンカンシヨウリョウ</t>
    </rPh>
    <rPh sb="14" eb="16">
      <t>キニュウ</t>
    </rPh>
    <rPh sb="23" eb="25">
      <t>ジッセキ</t>
    </rPh>
    <rPh sb="26" eb="28">
      <t>ハアク</t>
    </rPh>
    <rPh sb="33" eb="35">
      <t>バアイ</t>
    </rPh>
    <rPh sb="36" eb="38">
      <t>ソウテイ</t>
    </rPh>
    <rPh sb="40" eb="42">
      <t>ニュウリョク</t>
    </rPh>
    <phoneticPr fontId="2"/>
  </si>
  <si>
    <t>再エネ発電量</t>
    <rPh sb="0" eb="1">
      <t>サイ</t>
    </rPh>
    <rPh sb="3" eb="6">
      <t>ハツデンリョウ</t>
    </rPh>
    <phoneticPr fontId="2"/>
  </si>
  <si>
    <t>再エネ発熱量</t>
    <rPh sb="0" eb="1">
      <t>サイ</t>
    </rPh>
    <rPh sb="3" eb="6">
      <t>ハツネツリョウ</t>
    </rPh>
    <phoneticPr fontId="2"/>
  </si>
  <si>
    <t>自家消費率</t>
    <rPh sb="0" eb="5">
      <t>ジカショウヒリツ</t>
    </rPh>
    <phoneticPr fontId="2"/>
  </si>
  <si>
    <t>事業名</t>
    <rPh sb="0" eb="3">
      <t>ジギョウメイ</t>
    </rPh>
    <phoneticPr fontId="2"/>
  </si>
  <si>
    <t>m3</t>
    <phoneticPr fontId="2"/>
  </si>
  <si>
    <t>施設名</t>
    <rPh sb="0" eb="2">
      <t>シセツ</t>
    </rPh>
    <rPh sb="2" eb="3">
      <t>メイ</t>
    </rPh>
    <phoneticPr fontId="2"/>
  </si>
  <si>
    <t>新規設備</t>
    <rPh sb="0" eb="2">
      <t>シンキ</t>
    </rPh>
    <rPh sb="2" eb="4">
      <t>セツビ</t>
    </rPh>
    <phoneticPr fontId="2"/>
  </si>
  <si>
    <r>
      <t>B-8　施設での発電・発熱量とCO2排出量・削減量</t>
    </r>
    <r>
      <rPr>
        <b/>
        <sz val="20"/>
        <color rgb="FFFF0000"/>
        <rFont val="游ゴシック"/>
        <family val="3"/>
        <charset val="128"/>
        <scheme val="minor"/>
      </rPr>
      <t>算出集計表</t>
    </r>
    <rPh sb="4" eb="6">
      <t>シセツ</t>
    </rPh>
    <rPh sb="8" eb="10">
      <t>ハツデン</t>
    </rPh>
    <rPh sb="11" eb="14">
      <t>ハツネツリョウ</t>
    </rPh>
    <rPh sb="18" eb="20">
      <t>ハイシュツ</t>
    </rPh>
    <rPh sb="20" eb="21">
      <t>リョウ</t>
    </rPh>
    <rPh sb="22" eb="24">
      <t>サクゲン</t>
    </rPh>
    <rPh sb="24" eb="25">
      <t>リョウ</t>
    </rPh>
    <rPh sb="25" eb="27">
      <t>サンシュツ</t>
    </rPh>
    <rPh sb="27" eb="29">
      <t>シュウケイ</t>
    </rPh>
    <rPh sb="29" eb="30">
      <t>ヒョウ</t>
    </rPh>
    <phoneticPr fontId="2"/>
  </si>
  <si>
    <t>検算合計</t>
    <rPh sb="0" eb="4">
      <t>ケンザンゴウケイ</t>
    </rPh>
    <phoneticPr fontId="2"/>
  </si>
  <si>
    <t>熱検算合計</t>
    <rPh sb="0" eb="1">
      <t>ネツ</t>
    </rPh>
    <rPh sb="1" eb="5">
      <t>ケンザンゴウケイ</t>
    </rPh>
    <phoneticPr fontId="2"/>
  </si>
  <si>
    <t>施設名</t>
    <rPh sb="0" eb="3">
      <t>シセツメイ</t>
    </rPh>
    <phoneticPr fontId="2"/>
  </si>
  <si>
    <t>エネルギー
起源</t>
    <phoneticPr fontId="2"/>
  </si>
  <si>
    <t>非エネルギー
起源</t>
    <phoneticPr fontId="2"/>
  </si>
  <si>
    <t>ここの数値は検算に使用する</t>
    <phoneticPr fontId="2"/>
  </si>
  <si>
    <t>新規電力串刺し合計</t>
    <rPh sb="0" eb="2">
      <t>シンキ</t>
    </rPh>
    <rPh sb="2" eb="4">
      <t>デンリョク</t>
    </rPh>
    <rPh sb="4" eb="6">
      <t>クシザ</t>
    </rPh>
    <rPh sb="7" eb="9">
      <t>ゴウケイ</t>
    </rPh>
    <phoneticPr fontId="2"/>
  </si>
  <si>
    <t>既存電力串刺し合計</t>
    <rPh sb="0" eb="4">
      <t>キゾンデンリョク</t>
    </rPh>
    <rPh sb="4" eb="6">
      <t>クシザ</t>
    </rPh>
    <rPh sb="7" eb="9">
      <t>ゴウケイ</t>
    </rPh>
    <phoneticPr fontId="2"/>
  </si>
  <si>
    <t>各施設合計</t>
    <rPh sb="0" eb="3">
      <t>カクシセツ</t>
    </rPh>
    <rPh sb="3" eb="5">
      <t>ゴウケイ</t>
    </rPh>
    <phoneticPr fontId="2"/>
  </si>
  <si>
    <t>各施設合計</t>
    <rPh sb="0" eb="1">
      <t>カク</t>
    </rPh>
    <rPh sb="1" eb="3">
      <t>シセツ</t>
    </rPh>
    <rPh sb="3" eb="5">
      <t>ゴウケイ</t>
    </rPh>
    <phoneticPr fontId="2"/>
  </si>
  <si>
    <t>既設熱串刺し計 (C)</t>
    <rPh sb="0" eb="2">
      <t>キセツ</t>
    </rPh>
    <rPh sb="2" eb="3">
      <t>ネツ</t>
    </rPh>
    <rPh sb="3" eb="5">
      <t>クシザ</t>
    </rPh>
    <rPh sb="6" eb="7">
      <t>ケイ</t>
    </rPh>
    <phoneticPr fontId="2"/>
  </si>
  <si>
    <t>新設熱串刺し計（D）</t>
    <rPh sb="0" eb="2">
      <t>シンセツ</t>
    </rPh>
    <rPh sb="2" eb="3">
      <t>ネツ</t>
    </rPh>
    <rPh sb="3" eb="5">
      <t>クシザ</t>
    </rPh>
    <rPh sb="6" eb="7">
      <t>ケイ</t>
    </rPh>
    <phoneticPr fontId="2"/>
  </si>
  <si>
    <t>(E)</t>
    <phoneticPr fontId="2"/>
  </si>
  <si>
    <t>D/E</t>
    <phoneticPr fontId="2"/>
  </si>
  <si>
    <t>C/A</t>
    <phoneticPr fontId="2"/>
  </si>
  <si>
    <t>D/C</t>
    <phoneticPr fontId="2"/>
  </si>
  <si>
    <t>※10　化石燃料は集計しますので燃料毎に行を固定してください。</t>
    <rPh sb="4" eb="8">
      <t>カセキネンリョウ</t>
    </rPh>
    <rPh sb="9" eb="11">
      <t>シュウケイ</t>
    </rPh>
    <rPh sb="16" eb="19">
      <t>ネンリョウゴト</t>
    </rPh>
    <rPh sb="20" eb="21">
      <t>ギョウ</t>
    </rPh>
    <rPh sb="22" eb="24">
      <t>コテイ</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</si>
  <si>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</si>
  <si>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A重油</t>
    <rPh sb="1" eb="3">
      <t>ジュウユ</t>
    </rPh>
    <phoneticPr fontId="2"/>
  </si>
  <si>
    <t>LNG</t>
    <phoneticPr fontId="2"/>
  </si>
  <si>
    <t>灯油</t>
    <rPh sb="0" eb="2">
      <t>トウユ</t>
    </rPh>
    <phoneticPr fontId="2"/>
  </si>
  <si>
    <t>kg</t>
    <phoneticPr fontId="2"/>
  </si>
  <si>
    <t>年間使用量</t>
    <rPh sb="0" eb="2">
      <t>ネンカン</t>
    </rPh>
    <rPh sb="2" eb="5">
      <t>シヨウリョウ</t>
    </rPh>
    <phoneticPr fontId="2"/>
  </si>
  <si>
    <r>
      <t>※</t>
    </r>
    <r>
      <rPr>
        <sz val="11"/>
        <color rgb="FFFF0000"/>
        <rFont val="游ゴシック"/>
        <family val="3"/>
        <charset val="128"/>
        <scheme val="minor"/>
      </rPr>
      <t>(A)～(D)</t>
    </r>
    <r>
      <rPr>
        <sz val="11"/>
        <color theme="1"/>
        <rFont val="游ゴシック"/>
        <family val="3"/>
        <charset val="128"/>
        <scheme val="minor"/>
      </rPr>
      <t>はB-1実施計画書＜6.現時点で想定される事業の効果＞欄に入力する数値</t>
    </r>
    <rPh sb="12" eb="17">
      <t>ジッシケイカクショ</t>
    </rPh>
    <rPh sb="20" eb="23">
      <t>ゲンジテン</t>
    </rPh>
    <rPh sb="24" eb="26">
      <t>ソウテイ</t>
    </rPh>
    <rPh sb="29" eb="31">
      <t>ジギョウ</t>
    </rPh>
    <rPh sb="32" eb="34">
      <t>コウカ</t>
    </rPh>
    <rPh sb="35" eb="36">
      <t>ラン</t>
    </rPh>
    <rPh sb="37" eb="39">
      <t>ニュウリョク</t>
    </rPh>
    <rPh sb="41" eb="43">
      <t>スウチ</t>
    </rPh>
    <phoneticPr fontId="2"/>
  </si>
  <si>
    <t>※3　CO2排出量を計算する。　排出係数は0.434を基本としますが、各電力事業者の係数を使用してもよい。（各電力事業者の根拠資料を提出の事）</t>
    <rPh sb="10" eb="12">
      <t>ケイサン</t>
    </rPh>
    <rPh sb="16" eb="20">
      <t>ハイシュツケイスウ</t>
    </rPh>
    <rPh sb="27" eb="29">
      <t>キホン</t>
    </rPh>
    <rPh sb="35" eb="41">
      <t>カクデンリョクジギョウシャ</t>
    </rPh>
    <rPh sb="42" eb="44">
      <t>ケイスウ</t>
    </rPh>
    <rPh sb="45" eb="47">
      <t>シヨウ</t>
    </rPh>
    <rPh sb="54" eb="57">
      <t>カクデンリョク</t>
    </rPh>
    <rPh sb="57" eb="60">
      <t>ジギョウシャ</t>
    </rPh>
    <rPh sb="61" eb="65">
      <t>コンキョシリョウ</t>
    </rPh>
    <rPh sb="66" eb="68">
      <t>テイシュツ</t>
    </rPh>
    <rPh sb="69" eb="70">
      <t>コト</t>
    </rPh>
    <phoneticPr fontId="2"/>
  </si>
  <si>
    <t>B-8　施設での発電・発熱量とCO2排出量・削減量算出表（施設5）</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</si>
  <si>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施設での発電・発熱量とCO2排出量・削減量算出表（施設4）</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</si>
  <si>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施設での発電・発熱量とCO2排出量・削減量算出表（施設2）</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</si>
  <si>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施設での発電・発熱量とCO2排出量・削減量算出表（施設1）</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</si>
  <si>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電力総合計（串）</t>
    <rPh sb="0" eb="2">
      <t>デンリョク</t>
    </rPh>
    <rPh sb="2" eb="3">
      <t>ソウ</t>
    </rPh>
    <rPh sb="3" eb="5">
      <t>ゴウケイ</t>
    </rPh>
    <rPh sb="6" eb="7">
      <t>クシ</t>
    </rPh>
    <phoneticPr fontId="2"/>
  </si>
  <si>
    <r>
      <t>※4　</t>
    </r>
    <r>
      <rPr>
        <b/>
        <sz val="10"/>
        <color theme="1"/>
        <rFont val="游ゴシック"/>
        <family val="3"/>
        <charset val="128"/>
        <scheme val="minor"/>
      </rPr>
      <t>電力使用設備で電力を空調、温水供給等熱に変換使用している場合は、CO2削減量は電力の項目に計上してください。熱の削減量として計上することはできません。</t>
    </r>
    <rPh sb="3" eb="9">
      <t>デンリョクシヨウセツビ</t>
    </rPh>
    <rPh sb="10" eb="12">
      <t>デンリョク</t>
    </rPh>
    <rPh sb="13" eb="15">
      <t>クウチョウ</t>
    </rPh>
    <rPh sb="16" eb="18">
      <t>オンスイ</t>
    </rPh>
    <rPh sb="18" eb="20">
      <t>キョウキュウ</t>
    </rPh>
    <rPh sb="20" eb="21">
      <t>トウ</t>
    </rPh>
    <rPh sb="21" eb="22">
      <t>ネツ</t>
    </rPh>
    <rPh sb="23" eb="25">
      <t>ヘンカン</t>
    </rPh>
    <rPh sb="25" eb="27">
      <t>シヨウ</t>
    </rPh>
    <rPh sb="31" eb="33">
      <t>バアイ</t>
    </rPh>
    <rPh sb="38" eb="41">
      <t>サクゲンリョウ</t>
    </rPh>
    <rPh sb="42" eb="44">
      <t>デンリョク</t>
    </rPh>
    <rPh sb="45" eb="47">
      <t>コウモク</t>
    </rPh>
    <rPh sb="48" eb="50">
      <t>ケイジョウ</t>
    </rPh>
    <rPh sb="57" eb="58">
      <t>ネツ</t>
    </rPh>
    <rPh sb="59" eb="62">
      <t>サクゲンリョウ</t>
    </rPh>
    <rPh sb="65" eb="67">
      <t>ケイジョウ</t>
    </rPh>
    <phoneticPr fontId="2"/>
  </si>
  <si>
    <r>
      <t>※9　年間使用量を燃料種毎に記入してください。（電力は、エネルギー起源・非エネルギー起源（再エネ）を分けて入力）</t>
    </r>
    <r>
      <rPr>
        <b/>
        <sz val="10"/>
        <color theme="1"/>
        <rFont val="游ゴシック"/>
        <family val="3"/>
        <charset val="128"/>
        <scheme val="minor"/>
      </rPr>
      <t>（年間使用量の根拠資料を添付してください）</t>
    </r>
    <rPh sb="3" eb="5">
      <t>ネンカン</t>
    </rPh>
    <rPh sb="5" eb="8">
      <t>シヨウリョウ</t>
    </rPh>
    <rPh sb="9" eb="13">
      <t>ネンリョウシュゴト</t>
    </rPh>
    <rPh sb="14" eb="16">
      <t>キニュウ</t>
    </rPh>
    <rPh sb="24" eb="26">
      <t>デンリョク</t>
    </rPh>
    <rPh sb="33" eb="35">
      <t>キゲン</t>
    </rPh>
    <rPh sb="36" eb="37">
      <t>ヒ</t>
    </rPh>
    <rPh sb="42" eb="44">
      <t>キゲン</t>
    </rPh>
    <rPh sb="45" eb="46">
      <t>サイ</t>
    </rPh>
    <rPh sb="50" eb="51">
      <t>ワ</t>
    </rPh>
    <rPh sb="53" eb="55">
      <t>ニュウリョク</t>
    </rPh>
    <rPh sb="57" eb="62">
      <t>ネンカンシヨウリョウ</t>
    </rPh>
    <rPh sb="63" eb="65">
      <t>コンキョ</t>
    </rPh>
    <rPh sb="65" eb="67">
      <t>シリョウ</t>
    </rPh>
    <rPh sb="68" eb="70">
      <t>テンプ</t>
    </rPh>
    <phoneticPr fontId="2"/>
  </si>
  <si>
    <t>ー</t>
  </si>
  <si>
    <t>―</t>
  </si>
  <si>
    <t>―</t>
    <phoneticPr fontId="2"/>
  </si>
  <si>
    <t>l</t>
    <phoneticPr fontId="2"/>
  </si>
  <si>
    <t>燃料削減量・増加量</t>
    <rPh sb="0" eb="2">
      <t>ネンリョウ</t>
    </rPh>
    <rPh sb="2" eb="5">
      <t>サクゲンリョウ</t>
    </rPh>
    <rPh sb="6" eb="9">
      <t>ゾウカリョウ</t>
    </rPh>
    <phoneticPr fontId="2"/>
  </si>
  <si>
    <t>※年間使用量、発電量、発熱量、燃料使用量についてはその根拠資料をB-9に添付のこと</t>
    <rPh sb="1" eb="6">
      <t>ネンカンシヨウリョウ</t>
    </rPh>
    <rPh sb="7" eb="9">
      <t>ハツデン</t>
    </rPh>
    <rPh sb="9" eb="10">
      <t>リョウ</t>
    </rPh>
    <rPh sb="11" eb="13">
      <t>ハツネツ</t>
    </rPh>
    <rPh sb="13" eb="14">
      <t>リョウ</t>
    </rPh>
    <rPh sb="15" eb="20">
      <t>ネンリョウシヨウリョウ</t>
    </rPh>
    <rPh sb="27" eb="31">
      <t>コンキョシリョウ</t>
    </rPh>
    <rPh sb="36" eb="38">
      <t>テンプ</t>
    </rPh>
    <phoneticPr fontId="2"/>
  </si>
  <si>
    <t>この色の範囲（セル）は入力可能です。
事業名、燃料名、単位、係数等を
記入してください</t>
    <rPh sb="2" eb="3">
      <t>イロ</t>
    </rPh>
    <rPh sb="4" eb="6">
      <t>ハンイ</t>
    </rPh>
    <rPh sb="11" eb="15">
      <t>ニュウリョクカノウ</t>
    </rPh>
    <rPh sb="19" eb="22">
      <t>ジギョウメイ</t>
    </rPh>
    <rPh sb="23" eb="25">
      <t>ネンリョウ</t>
    </rPh>
    <rPh sb="25" eb="26">
      <t>メイ</t>
    </rPh>
    <rPh sb="27" eb="29">
      <t>タンイ</t>
    </rPh>
    <rPh sb="30" eb="32">
      <t>ケイスウ</t>
    </rPh>
    <rPh sb="32" eb="33">
      <t>トウ</t>
    </rPh>
    <rPh sb="35" eb="37">
      <t>キニュウ</t>
    </rPh>
    <phoneticPr fontId="2"/>
  </si>
  <si>
    <t xml:space="preserve">年間使用量 </t>
    <rPh sb="0" eb="2">
      <t>ネンカン</t>
    </rPh>
    <rPh sb="2" eb="5">
      <t>シヨウリョウ</t>
    </rPh>
    <phoneticPr fontId="2"/>
  </si>
  <si>
    <t>余剰</t>
    <rPh sb="0" eb="2">
      <t>ヨジョウ</t>
    </rPh>
    <phoneticPr fontId="2"/>
  </si>
  <si>
    <t>余剰(kWh)</t>
    <rPh sb="0" eb="2">
      <t>ヨジョウ</t>
    </rPh>
    <phoneticPr fontId="2"/>
  </si>
  <si>
    <t>余剰(MJ)</t>
    <rPh sb="0" eb="2">
      <t>ヨジョウ</t>
    </rPh>
    <phoneticPr fontId="2"/>
  </si>
  <si>
    <r>
      <t xml:space="preserve">50%以上 
</t>
    </r>
    <r>
      <rPr>
        <b/>
        <sz val="9"/>
        <color rgb="FFFF0000"/>
        <rFont val="游ゴシック"/>
        <family val="3"/>
        <charset val="128"/>
        <scheme val="minor"/>
      </rPr>
      <t>寒冷地：90％以上</t>
    </r>
    <rPh sb="3" eb="5">
      <t>イジョウ</t>
    </rPh>
    <phoneticPr fontId="2"/>
  </si>
  <si>
    <t>電力・熱総合計</t>
    <rPh sb="0" eb="2">
      <t>デンリョク</t>
    </rPh>
    <rPh sb="3" eb="4">
      <t>ネツ</t>
    </rPh>
    <rPh sb="4" eb="5">
      <t>ソウ</t>
    </rPh>
    <rPh sb="5" eb="7">
      <t>ゴウケイ</t>
    </rPh>
    <phoneticPr fontId="2"/>
  </si>
  <si>
    <t>熱総合計（全施設串刺）</t>
    <rPh sb="0" eb="1">
      <t>ネツ</t>
    </rPh>
    <rPh sb="1" eb="4">
      <t>ソウゴウケイ</t>
    </rPh>
    <rPh sb="5" eb="6">
      <t>ゼン</t>
    </rPh>
    <rPh sb="6" eb="8">
      <t>シセツ</t>
    </rPh>
    <rPh sb="8" eb="9">
      <t>クシ</t>
    </rPh>
    <rPh sb="9" eb="10">
      <t>ザ</t>
    </rPh>
    <phoneticPr fontId="2"/>
  </si>
  <si>
    <t>単位発熱量とCO2排出係数</t>
    <rPh sb="0" eb="5">
      <t>タンイハツネツリョウ</t>
    </rPh>
    <rPh sb="9" eb="13">
      <t>ハイシュツケイスウ</t>
    </rPh>
    <phoneticPr fontId="2"/>
  </si>
  <si>
    <t>発熱量
(MJ)</t>
    <rPh sb="0" eb="3">
      <t>ハツネツリョウ</t>
    </rPh>
    <phoneticPr fontId="2"/>
  </si>
  <si>
    <t>CO2排出係数</t>
    <rPh sb="3" eb="5">
      <t>ハイシュツ</t>
    </rPh>
    <rPh sb="5" eb="7">
      <t>ケイスウ</t>
    </rPh>
    <phoneticPr fontId="2"/>
  </si>
  <si>
    <t>発熱量当たり
kg-CO2/MJ</t>
    <rPh sb="0" eb="4">
      <t>ハツネツリョウア</t>
    </rPh>
    <phoneticPr fontId="2"/>
  </si>
  <si>
    <t>排出係数
C-kg/MJ</t>
    <rPh sb="0" eb="4">
      <t>ハイシュツケイスウ</t>
    </rPh>
    <phoneticPr fontId="2"/>
  </si>
  <si>
    <t>L</t>
    <phoneticPr fontId="2"/>
  </si>
  <si>
    <t>軽油</t>
    <rPh sb="0" eb="2">
      <t>ケイユ</t>
    </rPh>
    <phoneticPr fontId="2"/>
  </si>
  <si>
    <t>Ａ重油</t>
    <rPh sb="1" eb="3">
      <t>ジュウユ</t>
    </rPh>
    <phoneticPr fontId="2"/>
  </si>
  <si>
    <t>B,C重油</t>
    <rPh sb="3" eb="5">
      <t>ジュウユ</t>
    </rPh>
    <phoneticPr fontId="2"/>
  </si>
  <si>
    <t>LPG</t>
    <phoneticPr fontId="2"/>
  </si>
  <si>
    <t>Kg</t>
    <phoneticPr fontId="2"/>
  </si>
  <si>
    <t>Nm3</t>
    <phoneticPr fontId="2"/>
  </si>
  <si>
    <t>天然ガス
LNG以外</t>
    <rPh sb="0" eb="2">
      <t>テンネン</t>
    </rPh>
    <rPh sb="8" eb="10">
      <t>イガイ</t>
    </rPh>
    <phoneticPr fontId="2"/>
  </si>
  <si>
    <t>ガソリン</t>
    <phoneticPr fontId="2"/>
  </si>
  <si>
    <r>
      <t>Nm</t>
    </r>
    <r>
      <rPr>
        <b/>
        <vertAlign val="superscript"/>
        <sz val="14"/>
        <color theme="1"/>
        <rFont val="游ゴシック"/>
        <family val="3"/>
        <charset val="128"/>
        <scheme val="minor"/>
      </rPr>
      <t>3</t>
    </r>
    <phoneticPr fontId="2"/>
  </si>
  <si>
    <t>(低位）40.6</t>
    <rPh sb="1" eb="3">
      <t>テイイ</t>
    </rPh>
    <phoneticPr fontId="2"/>
  </si>
  <si>
    <t>(高位) 46</t>
    <rPh sb="1" eb="3">
      <t>コウイ</t>
    </rPh>
    <phoneticPr fontId="2"/>
  </si>
  <si>
    <t>施設名称①</t>
    <rPh sb="0" eb="2">
      <t>シセツ</t>
    </rPh>
    <rPh sb="2" eb="4">
      <t>メイショウ</t>
    </rPh>
    <phoneticPr fontId="2"/>
  </si>
  <si>
    <t>施設名称②</t>
    <rPh sb="0" eb="5">
      <t>メイショウ2</t>
    </rPh>
    <phoneticPr fontId="2"/>
  </si>
  <si>
    <t>施設名称③</t>
    <rPh sb="2" eb="4">
      <t>メイショウ</t>
    </rPh>
    <phoneticPr fontId="2"/>
  </si>
  <si>
    <t>施設名称④</t>
    <rPh sb="2" eb="4">
      <t>メイショウ</t>
    </rPh>
    <phoneticPr fontId="2"/>
  </si>
  <si>
    <t>施設名称⑤</t>
    <rPh sb="2" eb="4">
      <t>メイショウ</t>
    </rPh>
    <phoneticPr fontId="2"/>
  </si>
  <si>
    <t>施設名称を記入</t>
    <rPh sb="0" eb="4">
      <t>シセツメイショウ</t>
    </rPh>
    <rPh sb="5" eb="7">
      <t>キニュウ</t>
    </rPh>
    <phoneticPr fontId="2"/>
  </si>
  <si>
    <r>
      <t xml:space="preserve">9.97
</t>
    </r>
    <r>
      <rPr>
        <b/>
        <sz val="8"/>
        <color theme="1"/>
        <rFont val="游ゴシック"/>
        <family val="3"/>
        <charset val="128"/>
        <scheme val="minor"/>
      </rPr>
      <t>(省エネ法での消費電力
からの算定）</t>
    </r>
    <rPh sb="6" eb="7">
      <t>ショウ</t>
    </rPh>
    <rPh sb="9" eb="10">
      <t>ホウ</t>
    </rPh>
    <rPh sb="12" eb="16">
      <t>ショウヒデンリョク</t>
    </rPh>
    <rPh sb="20" eb="22">
      <t>サンテイ</t>
    </rPh>
    <phoneticPr fontId="2"/>
  </si>
  <si>
    <t>※</t>
    <phoneticPr fontId="2"/>
  </si>
  <si>
    <t>※2　既存設備の年間使用量を記入してください。実績を把握していない、新規の場合、想定して入力してください。</t>
    <rPh sb="3" eb="7">
      <t>キゾンセツビ</t>
    </rPh>
    <rPh sb="8" eb="13">
      <t>ネンカンシヨウリョウ</t>
    </rPh>
    <rPh sb="14" eb="16">
      <t>キニュウ</t>
    </rPh>
    <rPh sb="23" eb="25">
      <t>ジッセキ</t>
    </rPh>
    <rPh sb="26" eb="28">
      <t>ハアク</t>
    </rPh>
    <rPh sb="34" eb="36">
      <t>シンキ</t>
    </rPh>
    <rPh sb="37" eb="39">
      <t>バアイ</t>
    </rPh>
    <rPh sb="40" eb="42">
      <t>ソウテイ</t>
    </rPh>
    <rPh sb="44" eb="46">
      <t>ニュウリョク</t>
    </rPh>
    <phoneticPr fontId="2"/>
  </si>
  <si>
    <t>導入設備の発熱量</t>
    <rPh sb="0" eb="2">
      <t>ドウニュウ</t>
    </rPh>
    <rPh sb="2" eb="4">
      <t>セツビ</t>
    </rPh>
    <rPh sb="5" eb="8">
      <t>ハツネツリョウ</t>
    </rPh>
    <phoneticPr fontId="2"/>
  </si>
  <si>
    <t>施設全体
CO2削減量</t>
    <rPh sb="0" eb="2">
      <t>シセツ</t>
    </rPh>
    <rPh sb="2" eb="4">
      <t>ゼンタイ</t>
    </rPh>
    <rPh sb="8" eb="11">
      <t>サクゲンリョウ</t>
    </rPh>
    <phoneticPr fontId="2"/>
  </si>
  <si>
    <t>法定耐用年数
削減量</t>
    <rPh sb="0" eb="2">
      <t>ホウテイ</t>
    </rPh>
    <rPh sb="2" eb="4">
      <t>タイヨウ</t>
    </rPh>
    <rPh sb="4" eb="6">
      <t>ネンスウ</t>
    </rPh>
    <rPh sb="7" eb="9">
      <t>サクゲン</t>
    </rPh>
    <rPh sb="9" eb="10">
      <t>リョウ</t>
    </rPh>
    <phoneticPr fontId="2"/>
  </si>
  <si>
    <t>(熱分野モデル）</t>
    <rPh sb="1" eb="4">
      <t>ネツブンヤ</t>
    </rPh>
    <phoneticPr fontId="2"/>
  </si>
  <si>
    <t>※発電量、発熱量、燃料使用量についてはその根拠資料を添付してください。</t>
    <rPh sb="1" eb="3">
      <t>ハツデン</t>
    </rPh>
    <rPh sb="3" eb="4">
      <t>リョウ</t>
    </rPh>
    <rPh sb="5" eb="7">
      <t>ハツネツ</t>
    </rPh>
    <rPh sb="7" eb="8">
      <t>リョウ</t>
    </rPh>
    <rPh sb="9" eb="14">
      <t>ネンリョウシヨウリョウ</t>
    </rPh>
    <rPh sb="21" eb="25">
      <t>コンキョシリョウ</t>
    </rPh>
    <rPh sb="26" eb="28">
      <t>テンプ</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</si>
  <si>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</si>
  <si>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※0　入力欄を電力量（上段）と燃料使用量と発熱量（下段）に分けて入力してください。</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</si>
  <si>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※1　新規導入する設備により使用量に変化のある既存設備を入力してください。</t>
    <rPh sb="3" eb="7">
      <t>シンキドウニュウ</t>
    </rPh>
    <rPh sb="9" eb="11">
      <t>セツビ</t>
    </rPh>
    <rPh sb="14" eb="17">
      <t>シヨウリョウ</t>
    </rPh>
    <rPh sb="18" eb="20">
      <t>ヘンカ</t>
    </rPh>
    <rPh sb="23" eb="27">
      <t>キゾンセツビ</t>
    </rPh>
    <rPh sb="28" eb="30">
      <t>ニュウリョク</t>
    </rPh>
    <phoneticPr fontId="2"/>
  </si>
  <si>
    <t>※5　年間稼働時間を入力してください（稼働率の目安となる）。</t>
    <rPh sb="3" eb="9">
      <t>ネンカンカドウジカン</t>
    </rPh>
    <rPh sb="10" eb="12">
      <t>ニュウリョク</t>
    </rPh>
    <rPh sb="19" eb="22">
      <t>カドウリツ</t>
    </rPh>
    <rPh sb="23" eb="25">
      <t>メヤス</t>
    </rPh>
    <phoneticPr fontId="2"/>
  </si>
  <si>
    <t>※6　発熱量及びCO2排出係数を使用する燃料種に合わせて変更、入力してください。係数は「環境省の温室効果ガス排出量 算定・報告・公表制度の算定方法・排出係数一覧」を参照の上、算出してください。</t>
    <rPh sb="3" eb="4">
      <t>ハツ</t>
    </rPh>
    <rPh sb="4" eb="6">
      <t>ネツリョウ</t>
    </rPh>
    <rPh sb="6" eb="7">
      <t>オヨ</t>
    </rPh>
    <rPh sb="11" eb="15">
      <t>ハイシュツケイスウ</t>
    </rPh>
    <rPh sb="16" eb="18">
      <t>シヨウ</t>
    </rPh>
    <rPh sb="20" eb="23">
      <t>ネンリョウシュ</t>
    </rPh>
    <rPh sb="24" eb="25">
      <t>ア</t>
    </rPh>
    <rPh sb="28" eb="30">
      <t>ヘンコウ</t>
    </rPh>
    <rPh sb="31" eb="33">
      <t>ニュウリョク</t>
    </rPh>
    <rPh sb="40" eb="42">
      <t>ケイスウ</t>
    </rPh>
    <rPh sb="44" eb="47">
      <t>カンキョウショウ</t>
    </rPh>
    <rPh sb="82" eb="84">
      <t>サンショウ</t>
    </rPh>
    <rPh sb="85" eb="86">
      <t>ウエ</t>
    </rPh>
    <rPh sb="87" eb="89">
      <t>サンシュツ</t>
    </rPh>
    <phoneticPr fontId="2"/>
  </si>
  <si>
    <t>　　ボイラーの場合、日貫協発2006003号「ボイラー性能表示基準値」を使用しても構いません。</t>
    <rPh sb="7" eb="9">
      <t>バアイ</t>
    </rPh>
    <rPh sb="10" eb="11">
      <t>ヒ</t>
    </rPh>
    <rPh sb="11" eb="12">
      <t>ヌキ</t>
    </rPh>
    <rPh sb="12" eb="13">
      <t>キョウ</t>
    </rPh>
    <rPh sb="13" eb="14">
      <t>ハツ</t>
    </rPh>
    <rPh sb="21" eb="22">
      <t>ゴウ</t>
    </rPh>
    <rPh sb="27" eb="29">
      <t>セイノウ</t>
    </rPh>
    <rPh sb="29" eb="31">
      <t>ヒョウジ</t>
    </rPh>
    <rPh sb="31" eb="33">
      <t>キジュン</t>
    </rPh>
    <rPh sb="33" eb="34">
      <t>チ</t>
    </rPh>
    <rPh sb="36" eb="38">
      <t>シヨウ</t>
    </rPh>
    <rPh sb="41" eb="42">
      <t>カマ</t>
    </rPh>
    <phoneticPr fontId="2"/>
  </si>
  <si>
    <t>※3　CO2排出量を計算する。電力の排出係数は0.438を基本としますが、各電力事業者の係数を使用しても構いません（各電力事業者の根拠資料を提出の事）。</t>
    <rPh sb="10" eb="12">
      <t>ケイサン</t>
    </rPh>
    <rPh sb="15" eb="17">
      <t>デンリョク</t>
    </rPh>
    <rPh sb="18" eb="22">
      <t>ハイシュツケイスウ</t>
    </rPh>
    <rPh sb="29" eb="31">
      <t>キホン</t>
    </rPh>
    <rPh sb="37" eb="43">
      <t>カクデンリョクジギョウシャ</t>
    </rPh>
    <rPh sb="44" eb="46">
      <t>ケイスウ</t>
    </rPh>
    <rPh sb="47" eb="49">
      <t>シヨウ</t>
    </rPh>
    <rPh sb="52" eb="53">
      <t>カマ</t>
    </rPh>
    <rPh sb="58" eb="61">
      <t>カクデンリョク</t>
    </rPh>
    <rPh sb="61" eb="64">
      <t>ジギョウシャ</t>
    </rPh>
    <rPh sb="65" eb="69">
      <t>コンキョシリョウ</t>
    </rPh>
    <rPh sb="70" eb="72">
      <t>テイシュツ</t>
    </rPh>
    <rPh sb="73" eb="74">
      <t>コト</t>
    </rPh>
    <phoneticPr fontId="2"/>
  </si>
  <si>
    <t>※7　廃熱回収設備の導入により、ボイラー等の燃料削減を行う場合、既存設備の発熱量－回収設備の発熱量によりボイラーの燃料削減分を算出してください。</t>
    <rPh sb="3" eb="9">
      <t>ハイネツカイシュウセツビ</t>
    </rPh>
    <rPh sb="10" eb="12">
      <t>ドウニュウ</t>
    </rPh>
    <rPh sb="20" eb="21">
      <t>トウ</t>
    </rPh>
    <rPh sb="22" eb="26">
      <t>ネンリョウサクゲン</t>
    </rPh>
    <rPh sb="27" eb="28">
      <t>オコナ</t>
    </rPh>
    <rPh sb="29" eb="31">
      <t>バアイ</t>
    </rPh>
    <rPh sb="32" eb="34">
      <t>キソン</t>
    </rPh>
    <rPh sb="34" eb="36">
      <t>セツビ</t>
    </rPh>
    <rPh sb="37" eb="40">
      <t>ハツネツリョウ</t>
    </rPh>
    <rPh sb="41" eb="45">
      <t>カイシュウセツビ</t>
    </rPh>
    <rPh sb="46" eb="49">
      <t>ハツネツリョウ</t>
    </rPh>
    <rPh sb="57" eb="62">
      <t>ネンリョウサクゲンブン</t>
    </rPh>
    <rPh sb="63" eb="65">
      <t>サンシュツ</t>
    </rPh>
    <phoneticPr fontId="2"/>
  </si>
  <si>
    <t>※8　導入前、導入後の発熱量に差異の無いようにしてください。</t>
    <rPh sb="3" eb="5">
      <t>ドウニュウ</t>
    </rPh>
    <rPh sb="5" eb="6">
      <t>マエ</t>
    </rPh>
    <rPh sb="7" eb="9">
      <t>ドウニュウ</t>
    </rPh>
    <rPh sb="9" eb="10">
      <t>ゴ</t>
    </rPh>
    <rPh sb="11" eb="14">
      <t>ハツネツリョウ</t>
    </rPh>
    <rPh sb="15" eb="17">
      <t>サイ</t>
    </rPh>
    <rPh sb="18" eb="19">
      <t>ナ</t>
    </rPh>
    <phoneticPr fontId="2"/>
  </si>
  <si>
    <r>
      <t>※9　年間使用量を燃料種毎に記入してください（電力は、エネルギー起源・非エネルギー起源（再エネ）を分けて入力）</t>
    </r>
    <r>
      <rPr>
        <b/>
        <sz val="10"/>
        <color theme="1"/>
        <rFont val="游ゴシック"/>
        <family val="3"/>
        <charset val="128"/>
        <scheme val="minor"/>
      </rPr>
      <t>（年間使用量の根拠資料を添付してください）。</t>
    </r>
    <rPh sb="3" eb="5">
      <t>ネンカン</t>
    </rPh>
    <rPh sb="5" eb="8">
      <t>シヨウリョウ</t>
    </rPh>
    <rPh sb="9" eb="13">
      <t>ネンリョウシュゴト</t>
    </rPh>
    <rPh sb="14" eb="16">
      <t>キニュウ</t>
    </rPh>
    <rPh sb="23" eb="25">
      <t>デンリョク</t>
    </rPh>
    <rPh sb="32" eb="34">
      <t>キゲン</t>
    </rPh>
    <rPh sb="35" eb="36">
      <t>ヒ</t>
    </rPh>
    <rPh sb="41" eb="43">
      <t>キゲン</t>
    </rPh>
    <rPh sb="44" eb="45">
      <t>サイ</t>
    </rPh>
    <rPh sb="49" eb="50">
      <t>ワ</t>
    </rPh>
    <rPh sb="52" eb="54">
      <t>ニュウリョク</t>
    </rPh>
    <rPh sb="56" eb="61">
      <t>ネンカンシヨウリョウ</t>
    </rPh>
    <rPh sb="62" eb="64">
      <t>コンキョ</t>
    </rPh>
    <rPh sb="64" eb="66">
      <t>シリョウ</t>
    </rPh>
    <rPh sb="67" eb="69">
      <t>テンプ</t>
    </rPh>
    <phoneticPr fontId="2"/>
  </si>
  <si>
    <t>※10　化石燃料は集計しますので、燃料毎に行を固定してください。</t>
    <rPh sb="4" eb="8">
      <t>カセキネンリョウ</t>
    </rPh>
    <rPh sb="9" eb="11">
      <t>シュウケイ</t>
    </rPh>
    <rPh sb="17" eb="20">
      <t>ネンリョウゴト</t>
    </rPh>
    <rPh sb="21" eb="22">
      <t>ギョウ</t>
    </rPh>
    <rPh sb="23" eb="25">
      <t>コテイ</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</si>
  <si>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</si>
  <si>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phoneticPr fontId="2"/>
  </si>
  <si>
    <t>吸収式冷温水機</t>
    <rPh sb="0" eb="3">
      <t>キュウシュウシキ</t>
    </rPh>
    <rPh sb="3" eb="7">
      <t>レイオンスイキ</t>
    </rPh>
    <phoneticPr fontId="2"/>
  </si>
  <si>
    <t>蒸気供給</t>
    <rPh sb="0" eb="4">
      <t>ジョウキキョウキュウ</t>
    </rPh>
    <phoneticPr fontId="2"/>
  </si>
  <si>
    <t>ガス</t>
    <phoneticPr fontId="2"/>
  </si>
  <si>
    <t>蒸気</t>
    <rPh sb="0" eb="2">
      <t>ジョウキ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</si>
</sst>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Red]\-#,##0.0"/>
    <numFmt numFmtId="178" formatCode="0.0%"/>
    <numFmt numFmtId="179" formatCode="#,##0_);[Red]\(#,##0\)"/>
  </numFmts>
  <fonts count="3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2"/>
      <color theme="1"/>
      <name val="游ゴシック"/>
      <family val="3"/>
      <charset val="128"/>
      <scheme val="minor"/>
    </font>
    <font>
      <b/>
      <sz val="16"/>
      <color theme="1"/>
      <name val="游ゴシック"/>
      <family val="3"/>
      <charset val="128"/>
      <scheme val="minor"/>
    </font>
    <font>
      <b/>
      <sz val="12"/>
      <color theme="1"/>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6"/>
      <color indexed="8"/>
      <name val="游ゴシック"/>
      <family val="3"/>
      <charset val="128"/>
      <scheme val="minor"/>
    </font>
    <font>
      <b/>
      <sz val="11"/>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4"/>
      <color indexed="8"/>
      <name val="游ゴシック"/>
      <family val="3"/>
      <charset val="128"/>
      <scheme val="minor"/>
    </font>
    <font>
      <b/>
      <sz val="10.5"/>
      <color theme="1"/>
      <name val="ＭＳ 明朝"/>
      <family val="1"/>
      <charset val="128"/>
    </font>
    <font>
      <sz val="12"/>
      <color theme="0"/>
      <name val="游ゴシック"/>
      <family val="3"/>
      <charset val="128"/>
      <scheme val="minor"/>
    </font>
    <font>
      <b/>
      <sz val="12"/>
      <color rgb="FFFF0000"/>
      <name val="游ゴシック"/>
      <family val="3"/>
      <charset val="128"/>
      <scheme val="minor"/>
    </font>
    <font>
      <b/>
      <sz val="9"/>
      <color theme="1"/>
      <name val="游ゴシック"/>
      <family val="3"/>
      <charset val="128"/>
      <scheme val="minor"/>
    </font>
    <font>
      <b/>
      <sz val="20"/>
      <color theme="1"/>
      <name val="游ゴシック"/>
      <family val="3"/>
      <charset val="128"/>
      <scheme val="minor"/>
    </font>
    <font>
      <b/>
      <sz val="20"/>
      <color rgb="FFFF0000"/>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9"/>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sz val="11"/>
      <name val="游ゴシック"/>
      <family val="3"/>
      <charset val="128"/>
      <scheme val="minor"/>
    </font>
    <font>
      <b/>
      <sz val="9"/>
      <color rgb="FFFF0000"/>
      <name val="游ゴシック"/>
      <family val="3"/>
      <charset val="128"/>
      <scheme val="minor"/>
    </font>
    <font>
      <b/>
      <sz val="9"/>
      <color theme="4" tint="-0.249977111117893"/>
      <name val="游ゴシック"/>
      <family val="3"/>
      <charset val="128"/>
      <scheme val="minor"/>
    </font>
    <font>
      <b/>
      <sz val="9"/>
      <name val="游ゴシック"/>
      <family val="3"/>
      <charset val="128"/>
      <scheme val="minor"/>
    </font>
    <font>
      <b/>
      <vertAlign val="superscript"/>
      <sz val="14"/>
      <color theme="1"/>
      <name val="游ゴシック"/>
      <family val="3"/>
      <charset val="128"/>
      <scheme val="minor"/>
    </font>
    <font>
      <b/>
      <sz val="8"/>
      <color theme="1"/>
      <name val="游ゴシック"/>
      <family val="3"/>
      <charset val="128"/>
      <scheme val="minor"/>
    </font>
    <font>
      <b/>
      <sz val="14"/>
      <color rgb="FFFF0000"/>
      <name val="游ゴシック"/>
      <family val="3"/>
      <charset val="128"/>
      <scheme val="minor"/>
    </font>
    <font>
      <b/>
      <sz val="18"/>
      <color theme="1"/>
      <name val="游ゴシック"/>
      <family val="3"/>
      <charset val="128"/>
      <scheme val="minor"/>
    </font>
  </fonts>
  <fills count="1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99FF"/>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Up="1">
      <left style="thin">
        <color indexed="64"/>
      </left>
      <right style="medium">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medium">
        <color indexed="64"/>
      </right>
      <top style="double">
        <color indexed="64"/>
      </top>
      <bottom/>
      <diagonal style="thin">
        <color indexed="64"/>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left style="thin">
        <color indexed="64"/>
      </left>
      <right/>
      <top style="medium">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style="double">
        <color indexed="64"/>
      </top>
      <bottom style="double">
        <color indexed="64"/>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medium">
        <color indexed="64"/>
      </right>
      <top/>
      <bottom style="double">
        <color indexed="64"/>
      </bottom>
      <diagonal style="thin">
        <color indexed="64"/>
      </diagonal>
    </border>
    <border>
      <left style="medium">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thin">
        <color indexed="64"/>
      </bottom>
      <diagonal/>
    </border>
    <border diagonalUp="1">
      <left style="dotted">
        <color indexed="64"/>
      </left>
      <right style="thin">
        <color indexed="64"/>
      </right>
      <top style="medium">
        <color indexed="64"/>
      </top>
      <bottom style="thin">
        <color indexed="64"/>
      </bottom>
      <diagonal style="thin">
        <color indexed="64"/>
      </diagonal>
    </border>
    <border diagonalUp="1">
      <left style="dotted">
        <color indexed="64"/>
      </left>
      <right style="thin">
        <color indexed="64"/>
      </right>
      <top style="thin">
        <color indexed="64"/>
      </top>
      <bottom style="thin">
        <color indexed="64"/>
      </bottom>
      <diagonal style="thin">
        <color indexed="64"/>
      </diagonal>
    </border>
    <border diagonalUp="1">
      <left style="dotted">
        <color indexed="64"/>
      </left>
      <right style="thin">
        <color indexed="64"/>
      </right>
      <top style="thin">
        <color indexed="64"/>
      </top>
      <bottom style="double">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style="medium">
        <color indexed="64"/>
      </left>
      <right style="thin">
        <color indexed="64"/>
      </right>
      <top/>
      <bottom style="double">
        <color indexed="64"/>
      </bottom>
      <diagonal style="thin">
        <color indexed="64"/>
      </diagonal>
    </border>
    <border diagonalUp="1">
      <left style="dotted">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style="thin">
        <color indexed="64"/>
      </left>
      <right/>
      <top style="medium">
        <color indexed="64"/>
      </top>
      <bottom/>
      <diagonal style="thin">
        <color indexed="64"/>
      </diagonal>
    </border>
    <border diagonalUp="1">
      <left/>
      <right style="thin">
        <color indexed="64"/>
      </right>
      <top style="medium">
        <color indexed="64"/>
      </top>
      <bottom/>
      <diagonal style="thin">
        <color indexed="64"/>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0">
    <xf numFmtId="0" fontId="0" fillId="0" borderId="0" xfId="0">
      <alignment vertical="center"/>
    </xf>
    <xf numFmtId="0" fontId="4" fillId="0" borderId="1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xf>
    <xf numFmtId="0" fontId="4" fillId="0" borderId="19" xfId="0" applyFont="1" applyBorder="1">
      <alignment vertical="center"/>
    </xf>
    <xf numFmtId="0" fontId="4" fillId="0" borderId="0" xfId="0" applyFont="1">
      <alignment vertical="center"/>
    </xf>
    <xf numFmtId="38" fontId="4" fillId="0" borderId="1" xfId="1" applyFont="1" applyFill="1" applyBorder="1">
      <alignment vertical="center"/>
    </xf>
    <xf numFmtId="38" fontId="4" fillId="0" borderId="0" xfId="1" applyFont="1" applyFill="1" applyBorder="1">
      <alignment vertical="center"/>
    </xf>
    <xf numFmtId="0" fontId="4" fillId="0" borderId="1" xfId="0" applyFont="1" applyBorder="1" applyAlignment="1">
      <alignment horizontal="center" vertical="center"/>
    </xf>
    <xf numFmtId="38" fontId="4" fillId="0" borderId="9" xfId="0" applyNumberFormat="1" applyFont="1" applyBorder="1">
      <alignment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38" fontId="4" fillId="0" borderId="0" xfId="1" applyFont="1" applyBorder="1" applyAlignment="1">
      <alignment horizontal="center" vertical="center"/>
    </xf>
    <xf numFmtId="0" fontId="8" fillId="0" borderId="0" xfId="0" applyFont="1" applyAlignment="1">
      <alignment horizontal="right" vertical="center"/>
    </xf>
    <xf numFmtId="0" fontId="4" fillId="0" borderId="0" xfId="0" applyFont="1" applyAlignment="1">
      <alignment horizontal="left" vertical="center"/>
    </xf>
    <xf numFmtId="0" fontId="6" fillId="0" borderId="0" xfId="0" applyFont="1" applyAlignment="1">
      <alignment horizontal="left" vertical="center"/>
    </xf>
    <xf numFmtId="0" fontId="4" fillId="0" borderId="2" xfId="0" applyFont="1" applyBorder="1" applyAlignment="1">
      <alignment horizontal="left" vertical="center"/>
    </xf>
    <xf numFmtId="0" fontId="4" fillId="0" borderId="49" xfId="0" applyFont="1" applyBorder="1" applyAlignment="1">
      <alignment horizontal="left" vertical="center"/>
    </xf>
    <xf numFmtId="0" fontId="5" fillId="0" borderId="0" xfId="0" applyFont="1" applyAlignment="1">
      <alignment horizontal="left" vertical="center"/>
    </xf>
    <xf numFmtId="0" fontId="4" fillId="0" borderId="44" xfId="0" applyFont="1" applyBorder="1" applyAlignment="1">
      <alignment horizontal="center" vertical="center"/>
    </xf>
    <xf numFmtId="0" fontId="6" fillId="0" borderId="18" xfId="0" applyFont="1" applyBorder="1" applyAlignment="1">
      <alignment vertical="center" textRotation="255" wrapText="1"/>
    </xf>
    <xf numFmtId="0" fontId="6" fillId="0" borderId="0" xfId="0" applyFont="1" applyAlignment="1">
      <alignment vertical="center" textRotation="255" wrapText="1"/>
    </xf>
    <xf numFmtId="0" fontId="6" fillId="0" borderId="0" xfId="0" applyFont="1" applyAlignment="1">
      <alignment horizontal="center" vertical="center"/>
    </xf>
    <xf numFmtId="2" fontId="4" fillId="0" borderId="10" xfId="0" applyNumberFormat="1" applyFont="1" applyBorder="1">
      <alignment vertical="center"/>
    </xf>
    <xf numFmtId="176" fontId="4" fillId="0" borderId="9" xfId="0" applyNumberFormat="1" applyFont="1" applyBorder="1" applyAlignment="1">
      <alignment horizontal="center" vertical="center"/>
    </xf>
    <xf numFmtId="38" fontId="4" fillId="0" borderId="9" xfId="1" applyFont="1" applyFill="1" applyBorder="1">
      <alignment vertical="center"/>
    </xf>
    <xf numFmtId="38" fontId="4" fillId="0" borderId="9" xfId="1" applyFont="1" applyFill="1" applyBorder="1" applyAlignment="1">
      <alignment horizontal="right" vertical="center"/>
    </xf>
    <xf numFmtId="2" fontId="6" fillId="0" borderId="9" xfId="1" applyNumberFormat="1" applyFont="1" applyFill="1" applyBorder="1">
      <alignment vertical="center"/>
    </xf>
    <xf numFmtId="40" fontId="6" fillId="0" borderId="10" xfId="1" applyNumberFormat="1" applyFont="1" applyFill="1" applyBorder="1">
      <alignment vertical="center"/>
    </xf>
    <xf numFmtId="0" fontId="4" fillId="0" borderId="19" xfId="0" applyFont="1" applyBorder="1" applyAlignment="1">
      <alignment horizontal="center" vertical="center"/>
    </xf>
    <xf numFmtId="0" fontId="4" fillId="0" borderId="89"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3" fillId="3" borderId="20" xfId="0" applyFont="1" applyFill="1" applyBorder="1" applyAlignment="1">
      <alignment horizontal="center" vertical="center"/>
    </xf>
    <xf numFmtId="0" fontId="3" fillId="3" borderId="11" xfId="0" applyFont="1" applyFill="1" applyBorder="1" applyAlignment="1">
      <alignment horizontal="center" vertical="center" wrapText="1"/>
    </xf>
    <xf numFmtId="0" fontId="4" fillId="0" borderId="4" xfId="0" applyFont="1" applyBorder="1" applyAlignment="1">
      <alignment horizontal="center" vertical="center"/>
    </xf>
    <xf numFmtId="177" fontId="6" fillId="0" borderId="9" xfId="1" applyNumberFormat="1" applyFont="1" applyFill="1" applyBorder="1" applyAlignment="1">
      <alignment horizontal="center" vertical="center"/>
    </xf>
    <xf numFmtId="38" fontId="4" fillId="0" borderId="0" xfId="1" applyFont="1" applyAlignment="1">
      <alignment horizontal="center" vertical="center"/>
    </xf>
    <xf numFmtId="38" fontId="4" fillId="0" borderId="5" xfId="1" applyFont="1" applyBorder="1" applyAlignment="1">
      <alignment horizontal="center" vertical="center" wrapText="1"/>
    </xf>
    <xf numFmtId="38" fontId="4" fillId="0" borderId="11" xfId="1" applyFont="1" applyBorder="1" applyAlignment="1">
      <alignment horizontal="center" vertical="center"/>
    </xf>
    <xf numFmtId="177" fontId="6" fillId="0" borderId="9" xfId="1" applyNumberFormat="1" applyFont="1" applyFill="1" applyBorder="1">
      <alignment vertical="center"/>
    </xf>
    <xf numFmtId="38" fontId="4" fillId="0" borderId="0" xfId="0" applyNumberFormat="1" applyFont="1">
      <alignment vertical="center"/>
    </xf>
    <xf numFmtId="2" fontId="4" fillId="0" borderId="0" xfId="0" applyNumberFormat="1" applyFont="1">
      <alignment vertical="center"/>
    </xf>
    <xf numFmtId="38" fontId="4" fillId="0" borderId="0" xfId="1" applyFont="1" applyFill="1" applyBorder="1" applyAlignment="1">
      <alignment horizontal="right" vertical="center"/>
    </xf>
    <xf numFmtId="38" fontId="4" fillId="0" borderId="100" xfId="1" applyFont="1" applyFill="1" applyBorder="1" applyAlignment="1">
      <alignment horizontal="center" vertical="center"/>
    </xf>
    <xf numFmtId="177" fontId="3" fillId="0" borderId="0" xfId="1" applyNumberFormat="1" applyFont="1" applyFill="1" applyBorder="1" applyAlignment="1">
      <alignment horizontal="center" vertical="center"/>
    </xf>
    <xf numFmtId="38" fontId="9" fillId="0" borderId="0" xfId="1" applyFont="1" applyFill="1" applyBorder="1" applyAlignment="1">
      <alignment horizontal="center" vertical="center"/>
    </xf>
    <xf numFmtId="38" fontId="9" fillId="0" borderId="0" xfId="0" applyNumberFormat="1" applyFont="1">
      <alignment vertical="center"/>
    </xf>
    <xf numFmtId="176" fontId="9" fillId="0" borderId="0" xfId="0" applyNumberFormat="1" applyFont="1" applyAlignment="1">
      <alignment horizontal="center" vertical="center"/>
    </xf>
    <xf numFmtId="38" fontId="4" fillId="0" borderId="31" xfId="1" applyFont="1" applyFill="1" applyBorder="1" applyAlignment="1">
      <alignment vertical="center" wrapText="1"/>
    </xf>
    <xf numFmtId="177" fontId="4" fillId="0" borderId="0" xfId="1" applyNumberFormat="1" applyFont="1" applyBorder="1" applyAlignment="1">
      <alignment horizontal="center" vertical="center"/>
    </xf>
    <xf numFmtId="0" fontId="6" fillId="0" borderId="0" xfId="0" applyFont="1" applyAlignment="1">
      <alignment horizontal="center" vertical="center" wrapText="1" shrinkToFit="1"/>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wrapText="1"/>
    </xf>
    <xf numFmtId="0" fontId="4" fillId="0" borderId="105" xfId="0" applyFont="1" applyBorder="1" applyAlignment="1">
      <alignment horizontal="center" vertical="center" wrapText="1"/>
    </xf>
    <xf numFmtId="0" fontId="4" fillId="0" borderId="107" xfId="0" applyFont="1" applyBorder="1" applyAlignment="1">
      <alignment horizontal="center" vertical="center"/>
    </xf>
    <xf numFmtId="0" fontId="4" fillId="0" borderId="47" xfId="0" applyFont="1" applyBorder="1" applyAlignment="1">
      <alignment horizontal="center" vertical="center"/>
    </xf>
    <xf numFmtId="38" fontId="11" fillId="0" borderId="0" xfId="1" applyFont="1" applyFill="1" applyBorder="1" applyAlignment="1">
      <alignment vertical="center"/>
    </xf>
    <xf numFmtId="0" fontId="4" fillId="0" borderId="3" xfId="0" applyFont="1" applyBorder="1">
      <alignment vertical="center"/>
    </xf>
    <xf numFmtId="0" fontId="4" fillId="0" borderId="106" xfId="0" applyFont="1" applyBorder="1" applyAlignment="1">
      <alignment horizontal="center" vertical="center"/>
    </xf>
    <xf numFmtId="0" fontId="4" fillId="0" borderId="110" xfId="0" applyFont="1" applyBorder="1" applyAlignment="1">
      <alignment horizontal="center" vertical="center"/>
    </xf>
    <xf numFmtId="0" fontId="14" fillId="0" borderId="0" xfId="0" applyFont="1" applyAlignment="1">
      <alignment horizontal="center" vertical="center" textRotation="255" wrapText="1"/>
    </xf>
    <xf numFmtId="0" fontId="14" fillId="0" borderId="32" xfId="0" applyFont="1" applyBorder="1" applyAlignment="1">
      <alignment vertical="center" textRotation="255" wrapText="1"/>
    </xf>
    <xf numFmtId="179" fontId="6" fillId="0" borderId="0" xfId="0" applyNumberFormat="1" applyFont="1" applyAlignment="1">
      <alignment horizontal="center" vertical="center"/>
    </xf>
    <xf numFmtId="38" fontId="6" fillId="0" borderId="0" xfId="0" applyNumberFormat="1" applyFont="1">
      <alignment vertical="center"/>
    </xf>
    <xf numFmtId="0" fontId="6" fillId="0" borderId="0" xfId="0" applyFont="1">
      <alignment vertical="center"/>
    </xf>
    <xf numFmtId="0" fontId="13" fillId="0" borderId="6" xfId="0" applyFont="1" applyBorder="1" applyAlignment="1">
      <alignment horizontal="center" vertical="center" wrapText="1"/>
    </xf>
    <xf numFmtId="0" fontId="6" fillId="0" borderId="18" xfId="0" applyFont="1" applyBorder="1" applyAlignment="1">
      <alignment vertical="center" textRotation="255"/>
    </xf>
    <xf numFmtId="0" fontId="4" fillId="0" borderId="106" xfId="0" applyFont="1" applyBorder="1">
      <alignment vertical="center"/>
    </xf>
    <xf numFmtId="0" fontId="4" fillId="0" borderId="110" xfId="0" applyFont="1" applyBorder="1">
      <alignment vertical="center"/>
    </xf>
    <xf numFmtId="38" fontId="6" fillId="0" borderId="20" xfId="1" applyFont="1" applyBorder="1" applyAlignment="1">
      <alignment horizontal="right" vertical="center"/>
    </xf>
    <xf numFmtId="40" fontId="6" fillId="4" borderId="20" xfId="1" applyNumberFormat="1" applyFont="1" applyFill="1" applyBorder="1">
      <alignment vertical="center"/>
    </xf>
    <xf numFmtId="0" fontId="4" fillId="0" borderId="47" xfId="0" applyFont="1" applyBorder="1">
      <alignment vertical="center"/>
    </xf>
    <xf numFmtId="0" fontId="4" fillId="0" borderId="1" xfId="0" applyFont="1" applyBorder="1">
      <alignment vertical="center"/>
    </xf>
    <xf numFmtId="177" fontId="15" fillId="0" borderId="19" xfId="1" applyNumberFormat="1" applyFont="1" applyFill="1" applyBorder="1" applyAlignment="1">
      <alignment horizontal="right" vertical="center"/>
    </xf>
    <xf numFmtId="38" fontId="3" fillId="0" borderId="0" xfId="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38" fontId="16" fillId="0" borderId="0" xfId="1" applyFont="1" applyFill="1" applyBorder="1" applyAlignment="1">
      <alignment vertical="center"/>
    </xf>
    <xf numFmtId="38" fontId="3" fillId="0" borderId="20" xfId="1" applyFont="1" applyFill="1" applyBorder="1">
      <alignment vertical="center"/>
    </xf>
    <xf numFmtId="40" fontId="3" fillId="0" borderId="20" xfId="1" applyNumberFormat="1" applyFont="1" applyFill="1" applyBorder="1">
      <alignment vertical="center"/>
    </xf>
    <xf numFmtId="38" fontId="4" fillId="0" borderId="0" xfId="1" applyFont="1" applyFill="1" applyAlignment="1">
      <alignment horizontal="center" vertical="center"/>
    </xf>
    <xf numFmtId="177" fontId="4" fillId="0" borderId="0" xfId="1" applyNumberFormat="1" applyFont="1" applyFill="1" applyBorder="1" applyAlignment="1">
      <alignment horizontal="center" vertical="center"/>
    </xf>
    <xf numFmtId="40" fontId="4" fillId="0" borderId="108" xfId="1" applyNumberFormat="1" applyFont="1" applyFill="1" applyBorder="1">
      <alignment vertical="center"/>
    </xf>
    <xf numFmtId="40" fontId="4" fillId="0" borderId="111" xfId="1" applyNumberFormat="1" applyFont="1" applyFill="1" applyBorder="1">
      <alignment vertical="center"/>
    </xf>
    <xf numFmtId="38" fontId="4" fillId="0" borderId="3" xfId="1" applyFont="1" applyFill="1" applyBorder="1">
      <alignment vertical="center"/>
    </xf>
    <xf numFmtId="38" fontId="4" fillId="0" borderId="0" xfId="1" applyFont="1" applyFill="1" applyBorder="1" applyAlignment="1">
      <alignment horizontal="center" vertical="center"/>
    </xf>
    <xf numFmtId="40" fontId="4" fillId="0" borderId="43" xfId="1" applyNumberFormat="1" applyFont="1" applyFill="1" applyBorder="1">
      <alignment vertical="center"/>
    </xf>
    <xf numFmtId="38" fontId="4" fillId="0" borderId="109" xfId="1" applyFont="1" applyFill="1" applyBorder="1">
      <alignment vertical="center"/>
    </xf>
    <xf numFmtId="40" fontId="6" fillId="0" borderId="89" xfId="1" applyNumberFormat="1" applyFont="1" applyFill="1" applyBorder="1" applyAlignment="1">
      <alignment horizontal="center" vertical="center"/>
    </xf>
    <xf numFmtId="10" fontId="5" fillId="0" borderId="0" xfId="2" applyNumberFormat="1" applyFont="1" applyFill="1" applyBorder="1">
      <alignment vertical="center"/>
    </xf>
    <xf numFmtId="40" fontId="6" fillId="0" borderId="32" xfId="1" applyNumberFormat="1" applyFont="1" applyBorder="1" applyAlignment="1">
      <alignment horizontal="center" vertical="center"/>
    </xf>
    <xf numFmtId="38" fontId="3" fillId="2" borderId="20" xfId="1" applyFont="1" applyFill="1" applyBorder="1">
      <alignment vertical="center"/>
    </xf>
    <xf numFmtId="40" fontId="3" fillId="3" borderId="20" xfId="1" applyNumberFormat="1" applyFont="1" applyFill="1" applyBorder="1">
      <alignment vertical="center"/>
    </xf>
    <xf numFmtId="10" fontId="3" fillId="3" borderId="20" xfId="2" applyNumberFormat="1" applyFont="1" applyFill="1" applyBorder="1">
      <alignment vertical="center"/>
    </xf>
    <xf numFmtId="10" fontId="3" fillId="0" borderId="0" xfId="2" applyNumberFormat="1" applyFont="1" applyFill="1" applyBorder="1">
      <alignment vertical="center"/>
    </xf>
    <xf numFmtId="0" fontId="4" fillId="0" borderId="109" xfId="0" applyFont="1" applyBorder="1">
      <alignment vertical="center"/>
    </xf>
    <xf numFmtId="0" fontId="17" fillId="0" borderId="0" xfId="0" applyFont="1" applyAlignment="1">
      <alignment vertical="center" wrapText="1"/>
    </xf>
    <xf numFmtId="0" fontId="19" fillId="0" borderId="0" xfId="0" applyFont="1" applyAlignment="1">
      <alignment horizontal="center" vertical="top"/>
    </xf>
    <xf numFmtId="10" fontId="5" fillId="3" borderId="20" xfId="2" applyNumberFormat="1" applyFont="1" applyFill="1" applyBorder="1" applyAlignment="1">
      <alignment vertical="center"/>
    </xf>
    <xf numFmtId="38" fontId="18" fillId="0" borderId="0" xfId="1" applyFont="1" applyBorder="1" applyAlignment="1">
      <alignment horizontal="center" vertical="center"/>
    </xf>
    <xf numFmtId="0" fontId="14" fillId="0" borderId="0" xfId="0" applyFont="1" applyAlignment="1">
      <alignment vertical="center" textRotation="255" wrapText="1"/>
    </xf>
    <xf numFmtId="10" fontId="19" fillId="0" borderId="100" xfId="2" applyNumberFormat="1" applyFont="1" applyFill="1" applyBorder="1" applyAlignment="1">
      <alignment horizontal="center" vertical="center"/>
    </xf>
    <xf numFmtId="38" fontId="8" fillId="0" borderId="32" xfId="1" applyFont="1" applyFill="1" applyBorder="1">
      <alignment vertical="center"/>
    </xf>
    <xf numFmtId="0" fontId="19" fillId="0" borderId="0" xfId="0" applyFont="1">
      <alignment vertical="center"/>
    </xf>
    <xf numFmtId="38" fontId="19" fillId="0" borderId="0" xfId="1" applyFont="1" applyFill="1" applyBorder="1" applyAlignment="1">
      <alignment horizontal="left"/>
    </xf>
    <xf numFmtId="0" fontId="19" fillId="0" borderId="0" xfId="0" applyFont="1" applyAlignment="1">
      <alignment horizontal="left"/>
    </xf>
    <xf numFmtId="0" fontId="10" fillId="0" borderId="0" xfId="0" applyFont="1">
      <alignment vertical="center"/>
    </xf>
    <xf numFmtId="0" fontId="13" fillId="0" borderId="2" xfId="0" applyFont="1" applyBorder="1" applyAlignment="1">
      <alignment horizontal="left" vertical="center"/>
    </xf>
    <xf numFmtId="0" fontId="13" fillId="0" borderId="3" xfId="0" applyFont="1" applyBorder="1" applyAlignment="1">
      <alignment horizontal="center" vertical="center"/>
    </xf>
    <xf numFmtId="0" fontId="13" fillId="0" borderId="3" xfId="0" quotePrefix="1" applyFont="1" applyBorder="1" applyAlignment="1">
      <alignment horizontal="center" vertical="center"/>
    </xf>
    <xf numFmtId="38" fontId="13" fillId="0" borderId="84" xfId="1" applyFont="1" applyFill="1" applyBorder="1" applyAlignment="1">
      <alignment horizontal="right" vertical="center"/>
    </xf>
    <xf numFmtId="38" fontId="13" fillId="0" borderId="3" xfId="1" applyFont="1" applyFill="1" applyBorder="1">
      <alignment vertical="center"/>
    </xf>
    <xf numFmtId="40" fontId="13" fillId="0" borderId="108" xfId="1" applyNumberFormat="1" applyFont="1" applyBorder="1">
      <alignment vertical="center"/>
    </xf>
    <xf numFmtId="38" fontId="13" fillId="0" borderId="2" xfId="1" applyFont="1" applyBorder="1" applyAlignment="1">
      <alignment horizontal="center" vertical="center"/>
    </xf>
    <xf numFmtId="38" fontId="13" fillId="0" borderId="3" xfId="1" applyFont="1" applyFill="1" applyBorder="1" applyAlignment="1">
      <alignment vertical="center"/>
    </xf>
    <xf numFmtId="2" fontId="13" fillId="0" borderId="3" xfId="0" applyNumberFormat="1" applyFont="1" applyBorder="1">
      <alignment vertical="center"/>
    </xf>
    <xf numFmtId="38" fontId="13" fillId="0" borderId="84" xfId="1" applyFont="1" applyFill="1" applyBorder="1" applyAlignment="1">
      <alignment horizontal="center" vertical="center"/>
    </xf>
    <xf numFmtId="40" fontId="26" fillId="0" borderId="108" xfId="1" applyNumberFormat="1" applyFont="1" applyFill="1" applyBorder="1">
      <alignment vertical="center"/>
    </xf>
    <xf numFmtId="0" fontId="13" fillId="0" borderId="49" xfId="0" applyFont="1" applyBorder="1" applyAlignment="1">
      <alignment horizontal="left" vertical="center"/>
    </xf>
    <xf numFmtId="0" fontId="13" fillId="0" borderId="1" xfId="0" applyFont="1" applyBorder="1" applyAlignment="1">
      <alignment horizontal="center" vertical="center"/>
    </xf>
    <xf numFmtId="0" fontId="13" fillId="0" borderId="44" xfId="0" quotePrefix="1" applyFont="1" applyBorder="1" applyAlignment="1">
      <alignment horizontal="center"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38" fontId="13" fillId="0" borderId="1" xfId="1" applyFont="1" applyFill="1" applyBorder="1">
      <alignment vertical="center"/>
    </xf>
    <xf numFmtId="40" fontId="13" fillId="0" borderId="43" xfId="1" applyNumberFormat="1" applyFont="1" applyBorder="1">
      <alignment vertical="center"/>
    </xf>
    <xf numFmtId="38" fontId="13" fillId="0" borderId="49" xfId="1"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1" xfId="1" applyFont="1" applyFill="1" applyBorder="1" applyAlignment="1">
      <alignment vertical="center"/>
    </xf>
    <xf numFmtId="2" fontId="13" fillId="0" borderId="1" xfId="0" applyNumberFormat="1" applyFont="1" applyBorder="1">
      <alignment vertical="center"/>
    </xf>
    <xf numFmtId="38" fontId="13" fillId="0" borderId="46" xfId="1" applyFont="1" applyFill="1" applyBorder="1" applyAlignment="1">
      <alignment horizontal="center" vertical="center"/>
    </xf>
    <xf numFmtId="40" fontId="26" fillId="0" borderId="43" xfId="1" applyNumberFormat="1" applyFont="1" applyFill="1" applyBorder="1">
      <alignment vertical="center"/>
    </xf>
    <xf numFmtId="0" fontId="13" fillId="0" borderId="51" xfId="0" applyFont="1" applyBorder="1" applyAlignment="1">
      <alignment horizontal="left" vertical="center"/>
    </xf>
    <xf numFmtId="0" fontId="13" fillId="0" borderId="52" xfId="0" applyFont="1" applyBorder="1" applyAlignment="1">
      <alignment horizontal="center" vertical="center"/>
    </xf>
    <xf numFmtId="38" fontId="13" fillId="0" borderId="57" xfId="1" applyFont="1" applyFill="1" applyBorder="1" applyAlignment="1">
      <alignment horizontal="right" vertical="center"/>
    </xf>
    <xf numFmtId="38" fontId="13" fillId="0" borderId="53" xfId="1" applyFont="1" applyFill="1" applyBorder="1" applyAlignment="1">
      <alignment horizontal="right" vertical="center"/>
    </xf>
    <xf numFmtId="38" fontId="13" fillId="0" borderId="52" xfId="1" applyFont="1" applyFill="1" applyBorder="1">
      <alignment vertical="center"/>
    </xf>
    <xf numFmtId="40" fontId="13" fillId="0" borderId="56" xfId="1" applyNumberFormat="1" applyFont="1" applyBorder="1">
      <alignment vertical="center"/>
    </xf>
    <xf numFmtId="38" fontId="13" fillId="0" borderId="51" xfId="1" applyFont="1" applyBorder="1" applyAlignment="1">
      <alignment horizontal="center"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52" xfId="1" applyFont="1" applyFill="1" applyBorder="1" applyAlignment="1">
      <alignment vertical="center"/>
    </xf>
    <xf numFmtId="0" fontId="13" fillId="0" borderId="48" xfId="0" applyFont="1" applyBorder="1" applyAlignment="1">
      <alignment horizontal="center" vertical="center"/>
    </xf>
    <xf numFmtId="0" fontId="13" fillId="0" borderId="40" xfId="0" applyFont="1" applyBorder="1" applyAlignment="1">
      <alignment horizontal="center" vertical="center"/>
    </xf>
    <xf numFmtId="38" fontId="13" fillId="0" borderId="40" xfId="1" applyFont="1" applyFill="1" applyBorder="1">
      <alignment vertical="center"/>
    </xf>
    <xf numFmtId="40" fontId="13" fillId="0" borderId="41" xfId="1" applyNumberFormat="1" applyFont="1" applyBorder="1">
      <alignment vertical="center"/>
    </xf>
    <xf numFmtId="38" fontId="13" fillId="0" borderId="48" xfId="1" applyFont="1" applyBorder="1" applyAlignment="1">
      <alignment horizontal="center" vertical="center"/>
    </xf>
    <xf numFmtId="38" fontId="13" fillId="0" borderId="40" xfId="1" applyFont="1" applyFill="1" applyBorder="1" applyAlignment="1">
      <alignment horizontal="center" vertical="center"/>
    </xf>
    <xf numFmtId="2" fontId="13" fillId="0" borderId="40" xfId="0" applyNumberFormat="1" applyFont="1" applyBorder="1">
      <alignment vertical="center"/>
    </xf>
    <xf numFmtId="38" fontId="13" fillId="0" borderId="42" xfId="1" applyFont="1" applyFill="1" applyBorder="1" applyAlignment="1">
      <alignment horizontal="center" vertical="center"/>
    </xf>
    <xf numFmtId="40" fontId="26" fillId="0" borderId="41" xfId="1" applyNumberFormat="1" applyFont="1" applyFill="1" applyBorder="1">
      <alignment vertical="center"/>
    </xf>
    <xf numFmtId="0" fontId="26" fillId="0" borderId="117" xfId="0" applyFont="1" applyBorder="1" applyAlignment="1">
      <alignment horizontal="left" vertical="center" wrapText="1"/>
    </xf>
    <xf numFmtId="0" fontId="13" fillId="0" borderId="90" xfId="0" applyFont="1" applyBorder="1" applyAlignment="1">
      <alignment horizontal="center" vertical="center" shrinkToFit="1"/>
    </xf>
    <xf numFmtId="0" fontId="13" fillId="0" borderId="94" xfId="0" quotePrefix="1" applyFont="1" applyBorder="1" applyAlignment="1">
      <alignment horizontal="center" vertical="center"/>
    </xf>
    <xf numFmtId="0" fontId="13" fillId="0" borderId="79" xfId="0" applyFont="1" applyBorder="1" applyAlignment="1">
      <alignment horizontal="center" vertical="center" wrapText="1"/>
    </xf>
    <xf numFmtId="38" fontId="13" fillId="0" borderId="79" xfId="1" applyFont="1" applyFill="1" applyBorder="1">
      <alignment vertical="center"/>
    </xf>
    <xf numFmtId="40" fontId="13" fillId="0" borderId="80" xfId="0" applyNumberFormat="1" applyFont="1" applyBorder="1">
      <alignment vertical="center"/>
    </xf>
    <xf numFmtId="38" fontId="13" fillId="0" borderId="117" xfId="1" applyFont="1" applyBorder="1" applyAlignment="1">
      <alignment horizontal="center" vertical="center"/>
    </xf>
    <xf numFmtId="38" fontId="13" fillId="0" borderId="90" xfId="1" applyFont="1" applyFill="1" applyBorder="1" applyAlignment="1">
      <alignment vertical="center"/>
    </xf>
    <xf numFmtId="2" fontId="13" fillId="0" borderId="90" xfId="0" applyNumberFormat="1" applyFont="1" applyBorder="1">
      <alignment vertical="center"/>
    </xf>
    <xf numFmtId="40" fontId="26" fillId="0" borderId="123" xfId="1" applyNumberFormat="1" applyFont="1" applyFill="1" applyBorder="1">
      <alignment vertical="center"/>
    </xf>
    <xf numFmtId="0" fontId="13" fillId="0" borderId="47" xfId="0" applyFont="1" applyBorder="1" applyAlignment="1">
      <alignment horizontal="center" vertical="center" wrapText="1"/>
    </xf>
    <xf numFmtId="38" fontId="13" fillId="0" borderId="47" xfId="1" applyFont="1" applyFill="1" applyBorder="1">
      <alignment vertical="center"/>
    </xf>
    <xf numFmtId="40" fontId="13" fillId="0" borderId="50" xfId="0" applyNumberFormat="1" applyFont="1" applyBorder="1">
      <alignment vertical="center"/>
    </xf>
    <xf numFmtId="0" fontId="13" fillId="0" borderId="44" xfId="0" applyFont="1" applyBorder="1">
      <alignment vertical="center"/>
    </xf>
    <xf numFmtId="0" fontId="13" fillId="0" borderId="1" xfId="0" applyFont="1" applyBorder="1" applyAlignment="1">
      <alignment horizontal="center" vertical="center" wrapText="1"/>
    </xf>
    <xf numFmtId="0" fontId="13" fillId="0" borderId="52" xfId="0" applyFont="1" applyBorder="1" applyAlignment="1">
      <alignment horizontal="center" vertical="center" wrapText="1"/>
    </xf>
    <xf numFmtId="38" fontId="13" fillId="0" borderId="82" xfId="1" applyFont="1" applyFill="1" applyBorder="1">
      <alignment vertical="center"/>
    </xf>
    <xf numFmtId="40" fontId="13" fillId="0" borderId="83" xfId="0" applyNumberFormat="1" applyFont="1" applyBorder="1">
      <alignment vertical="center"/>
    </xf>
    <xf numFmtId="40" fontId="26" fillId="0" borderId="56" xfId="1" applyNumberFormat="1" applyFont="1" applyFill="1" applyBorder="1">
      <alignment vertical="center"/>
    </xf>
    <xf numFmtId="0" fontId="13" fillId="0" borderId="73" xfId="0" applyFont="1" applyBorder="1" applyAlignment="1">
      <alignment horizontal="center" vertical="center" wrapText="1"/>
    </xf>
    <xf numFmtId="0" fontId="13" fillId="0" borderId="76" xfId="0" applyFont="1" applyBorder="1" applyAlignment="1">
      <alignment horizontal="center" vertical="center" wrapText="1"/>
    </xf>
    <xf numFmtId="38" fontId="13" fillId="0" borderId="74" xfId="1" applyFont="1" applyFill="1" applyBorder="1">
      <alignment vertical="center"/>
    </xf>
    <xf numFmtId="40" fontId="13" fillId="0" borderId="75" xfId="0" applyNumberFormat="1" applyFont="1" applyBorder="1">
      <alignment vertical="center"/>
    </xf>
    <xf numFmtId="38" fontId="13" fillId="0" borderId="73" xfId="1" applyFont="1" applyBorder="1" applyAlignment="1">
      <alignment horizontal="center" vertical="center"/>
    </xf>
    <xf numFmtId="38" fontId="13" fillId="0" borderId="76" xfId="1" applyFont="1" applyFill="1" applyBorder="1">
      <alignment vertical="center"/>
    </xf>
    <xf numFmtId="38" fontId="13" fillId="0" borderId="76" xfId="1" applyFont="1" applyFill="1" applyBorder="1" applyAlignment="1">
      <alignment horizontal="center" vertical="center"/>
    </xf>
    <xf numFmtId="2" fontId="13" fillId="0" borderId="76" xfId="0" applyNumberFormat="1" applyFont="1" applyBorder="1">
      <alignment vertical="center"/>
    </xf>
    <xf numFmtId="38" fontId="13" fillId="0" borderId="77" xfId="1" applyFont="1" applyFill="1" applyBorder="1" applyAlignment="1">
      <alignment horizontal="center" vertical="center"/>
    </xf>
    <xf numFmtId="40" fontId="26" fillId="0" borderId="78" xfId="1" applyNumberFormat="1" applyFont="1" applyFill="1" applyBorder="1">
      <alignment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38" fontId="13" fillId="0" borderId="9" xfId="1" applyFont="1" applyBorder="1">
      <alignment vertical="center"/>
    </xf>
    <xf numFmtId="40" fontId="13" fillId="0" borderId="8" xfId="0" applyNumberFormat="1" applyFont="1" applyBorder="1">
      <alignment vertical="center"/>
    </xf>
    <xf numFmtId="38" fontId="13" fillId="0" borderId="5" xfId="1" applyFont="1" applyBorder="1" applyAlignment="1">
      <alignment horizontal="center" vertical="center"/>
    </xf>
    <xf numFmtId="38" fontId="13" fillId="0" borderId="7" xfId="1" applyFont="1" applyBorder="1" applyAlignment="1">
      <alignment horizontal="right" vertical="center"/>
    </xf>
    <xf numFmtId="38" fontId="13" fillId="0" borderId="7" xfId="1" applyFont="1" applyFill="1" applyBorder="1" applyAlignment="1">
      <alignment horizontal="center" vertical="center"/>
    </xf>
    <xf numFmtId="2" fontId="14" fillId="0" borderId="7" xfId="1" applyNumberFormat="1" applyFont="1" applyFill="1" applyBorder="1">
      <alignment vertical="center"/>
    </xf>
    <xf numFmtId="177" fontId="14" fillId="0" borderId="6" xfId="1" applyNumberFormat="1" applyFont="1" applyFill="1" applyBorder="1" applyAlignment="1">
      <alignment horizontal="center" vertical="center"/>
    </xf>
    <xf numFmtId="40" fontId="14" fillId="0" borderId="8" xfId="1" applyNumberFormat="1" applyFont="1" applyFill="1" applyBorder="1">
      <alignment vertical="center"/>
    </xf>
    <xf numFmtId="0" fontId="13" fillId="0" borderId="24" xfId="0" applyFont="1" applyBorder="1" applyAlignment="1">
      <alignment horizontal="center" vertical="center"/>
    </xf>
    <xf numFmtId="38" fontId="13" fillId="0" borderId="139" xfId="1" applyFont="1" applyFill="1" applyBorder="1">
      <alignment vertical="center"/>
    </xf>
    <xf numFmtId="0" fontId="13" fillId="0" borderId="140" xfId="0" applyFont="1" applyBorder="1" applyAlignment="1">
      <alignment horizontal="center" vertical="center"/>
    </xf>
    <xf numFmtId="2" fontId="13" fillId="0" borderId="108" xfId="0" applyNumberFormat="1" applyFont="1" applyBorder="1">
      <alignment vertical="center"/>
    </xf>
    <xf numFmtId="40" fontId="13" fillId="0" borderId="3" xfId="0" applyNumberFormat="1" applyFont="1" applyBorder="1">
      <alignment vertical="center"/>
    </xf>
    <xf numFmtId="0" fontId="13" fillId="0" borderId="49" xfId="0" applyFont="1" applyBorder="1" applyAlignment="1">
      <alignment horizontal="left" vertical="center" shrinkToFit="1"/>
    </xf>
    <xf numFmtId="0" fontId="13" fillId="0" borderId="1" xfId="0" applyFont="1" applyBorder="1" applyAlignment="1">
      <alignment horizontal="center" vertical="center" shrinkToFit="1"/>
    </xf>
    <xf numFmtId="0" fontId="13" fillId="0" borderId="44" xfId="0" applyFont="1" applyBorder="1" applyAlignment="1">
      <alignment horizontal="center" vertical="center"/>
    </xf>
    <xf numFmtId="38" fontId="13" fillId="0" borderId="45" xfId="1" applyFont="1" applyFill="1" applyBorder="1">
      <alignment vertical="center"/>
    </xf>
    <xf numFmtId="0" fontId="13" fillId="0" borderId="16" xfId="0" applyFont="1" applyBorder="1" applyAlignment="1">
      <alignment horizontal="center" vertical="center"/>
    </xf>
    <xf numFmtId="2" fontId="13" fillId="0" borderId="43" xfId="0" applyNumberFormat="1" applyFont="1" applyBorder="1">
      <alignment vertical="center"/>
    </xf>
    <xf numFmtId="40" fontId="13" fillId="0" borderId="1" xfId="0" applyNumberFormat="1" applyFont="1" applyBorder="1">
      <alignment vertical="center"/>
    </xf>
    <xf numFmtId="0" fontId="13" fillId="0" borderId="51" xfId="0" applyFont="1" applyBorder="1" applyAlignment="1">
      <alignment horizontal="left" vertical="center" shrinkToFit="1"/>
    </xf>
    <xf numFmtId="38" fontId="13" fillId="0" borderId="54" xfId="1" applyFont="1" applyFill="1" applyBorder="1">
      <alignment vertical="center"/>
    </xf>
    <xf numFmtId="0" fontId="13" fillId="0" borderId="55" xfId="0" applyFont="1" applyBorder="1" applyAlignment="1">
      <alignment horizontal="center" vertical="center"/>
    </xf>
    <xf numFmtId="2" fontId="13" fillId="0" borderId="56" xfId="0" applyNumberFormat="1" applyFont="1" applyBorder="1">
      <alignment vertical="center"/>
    </xf>
    <xf numFmtId="40" fontId="13" fillId="0" borderId="52" xfId="0" applyNumberFormat="1" applyFont="1" applyBorder="1">
      <alignment vertical="center"/>
    </xf>
    <xf numFmtId="0" fontId="13" fillId="0" borderId="58" xfId="0" applyFont="1" applyBorder="1" applyAlignment="1">
      <alignment horizontal="center" vertical="center"/>
    </xf>
    <xf numFmtId="0" fontId="13" fillId="0" borderId="59" xfId="0" applyFont="1" applyBorder="1" applyAlignment="1">
      <alignment horizontal="center" vertical="center"/>
    </xf>
    <xf numFmtId="38" fontId="13" fillId="0" borderId="60" xfId="1" applyFont="1" applyFill="1" applyBorder="1">
      <alignment vertical="center"/>
    </xf>
    <xf numFmtId="0" fontId="13" fillId="0" borderId="61" xfId="0" applyFont="1" applyBorder="1" applyAlignment="1">
      <alignment horizontal="center" vertical="center"/>
    </xf>
    <xf numFmtId="38" fontId="13" fillId="0" borderId="59" xfId="1" applyFont="1" applyFill="1" applyBorder="1">
      <alignment vertical="center"/>
    </xf>
    <xf numFmtId="2" fontId="13" fillId="0" borderId="62" xfId="0" applyNumberFormat="1" applyFont="1" applyBorder="1">
      <alignment vertical="center"/>
    </xf>
    <xf numFmtId="38" fontId="13" fillId="0" borderId="58" xfId="1" applyFont="1" applyBorder="1" applyAlignment="1">
      <alignment horizontal="center" vertical="center"/>
    </xf>
    <xf numFmtId="0" fontId="13" fillId="0" borderId="60" xfId="0" applyFont="1" applyBorder="1" applyAlignment="1">
      <alignment horizontal="center" vertical="center"/>
    </xf>
    <xf numFmtId="38" fontId="13" fillId="0" borderId="63" xfId="1" applyFont="1" applyFill="1" applyBorder="1" applyAlignment="1">
      <alignment horizontal="center" vertical="center"/>
    </xf>
    <xf numFmtId="38" fontId="13" fillId="0" borderId="61" xfId="1" applyFont="1" applyFill="1" applyBorder="1" applyAlignment="1">
      <alignment horizontal="center" vertical="center"/>
    </xf>
    <xf numFmtId="40" fontId="13" fillId="0" borderId="59" xfId="0" applyNumberFormat="1" applyFont="1" applyBorder="1">
      <alignment vertical="center"/>
    </xf>
    <xf numFmtId="38" fontId="13" fillId="0" borderId="64" xfId="1" applyFont="1" applyFill="1" applyBorder="1" applyAlignment="1">
      <alignment horizontal="center" vertical="center"/>
    </xf>
    <xf numFmtId="40" fontId="26" fillId="0" borderId="62" xfId="1" applyNumberFormat="1" applyFont="1" applyFill="1" applyBorder="1">
      <alignment vertical="center"/>
    </xf>
    <xf numFmtId="0" fontId="26" fillId="0" borderId="2" xfId="0" applyFont="1" applyBorder="1" applyAlignment="1">
      <alignment horizontal="left" vertical="center"/>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06" xfId="0" applyFont="1" applyBorder="1" applyAlignment="1">
      <alignment horizontal="center" vertical="center" wrapText="1"/>
    </xf>
    <xf numFmtId="38" fontId="13" fillId="0" borderId="106" xfId="1" applyFont="1" applyFill="1" applyBorder="1">
      <alignment vertical="center"/>
    </xf>
    <xf numFmtId="2" fontId="13" fillId="0" borderId="141" xfId="0" applyNumberFormat="1" applyFont="1" applyBorder="1">
      <alignment vertical="center"/>
    </xf>
    <xf numFmtId="38" fontId="13" fillId="0" borderId="140" xfId="1" applyFont="1" applyFill="1" applyBorder="1">
      <alignment vertical="center"/>
    </xf>
    <xf numFmtId="0" fontId="26" fillId="0" borderId="49" xfId="0" applyFont="1" applyBorder="1" applyAlignment="1">
      <alignment horizontal="left" vertical="center"/>
    </xf>
    <xf numFmtId="0" fontId="13" fillId="0" borderId="44" xfId="0" applyFont="1" applyBorder="1" applyAlignment="1">
      <alignment horizontal="center" vertical="center" wrapText="1"/>
    </xf>
    <xf numFmtId="2" fontId="13" fillId="0" borderId="50" xfId="0" applyNumberFormat="1" applyFont="1" applyBorder="1">
      <alignment vertical="center"/>
    </xf>
    <xf numFmtId="0" fontId="13" fillId="0" borderId="49" xfId="0" applyFont="1" applyBorder="1" applyAlignment="1">
      <alignment horizontal="left" vertical="center" wrapText="1"/>
    </xf>
    <xf numFmtId="38" fontId="13" fillId="0" borderId="16" xfId="1" applyFont="1" applyFill="1" applyBorder="1" applyAlignment="1">
      <alignment horizontal="center" vertical="center"/>
    </xf>
    <xf numFmtId="0" fontId="13" fillId="0" borderId="51" xfId="0" applyFont="1" applyBorder="1" applyAlignment="1">
      <alignment horizontal="left" vertical="center" wrapText="1"/>
    </xf>
    <xf numFmtId="2" fontId="13" fillId="0" borderId="83" xfId="0" applyNumberFormat="1" applyFont="1" applyBorder="1">
      <alignment vertical="center"/>
    </xf>
    <xf numFmtId="38" fontId="13" fillId="0" borderId="55" xfId="1" applyFont="1" applyFill="1"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38" fontId="13" fillId="0" borderId="70" xfId="1" applyFont="1" applyFill="1" applyBorder="1">
      <alignment vertical="center"/>
    </xf>
    <xf numFmtId="2" fontId="13" fillId="0" borderId="67" xfId="0" applyNumberFormat="1" applyFont="1" applyBorder="1">
      <alignment vertical="center"/>
    </xf>
    <xf numFmtId="38" fontId="13" fillId="0" borderId="59" xfId="1" applyFont="1" applyFill="1" applyBorder="1" applyAlignment="1">
      <alignment horizontal="center" vertical="center"/>
    </xf>
    <xf numFmtId="0" fontId="14" fillId="0" borderId="33" xfId="0" applyFont="1" applyBorder="1" applyAlignment="1">
      <alignment horizontal="center" vertical="center"/>
    </xf>
    <xf numFmtId="0" fontId="13" fillId="0" borderId="7" xfId="0" applyFont="1" applyBorder="1" applyAlignment="1">
      <alignment horizontal="center" vertical="center"/>
    </xf>
    <xf numFmtId="38" fontId="13" fillId="0" borderId="19" xfId="0" applyNumberFormat="1" applyFont="1" applyBorder="1">
      <alignment vertical="center"/>
    </xf>
    <xf numFmtId="0" fontId="13" fillId="0" borderId="36" xfId="0" applyFont="1" applyBorder="1" applyAlignment="1">
      <alignment horizontal="center" vertical="center"/>
    </xf>
    <xf numFmtId="38" fontId="13" fillId="0" borderId="7" xfId="0" applyNumberFormat="1" applyFont="1" applyBorder="1">
      <alignment vertical="center"/>
    </xf>
    <xf numFmtId="40" fontId="13" fillId="2" borderId="19" xfId="0" applyNumberFormat="1" applyFont="1" applyFill="1" applyBorder="1">
      <alignment vertical="center"/>
    </xf>
    <xf numFmtId="38" fontId="13" fillId="0" borderId="33" xfId="1" applyFont="1" applyBorder="1" applyAlignment="1">
      <alignment horizontal="center" vertical="center"/>
    </xf>
    <xf numFmtId="0" fontId="13" fillId="0" borderId="19" xfId="0" applyFont="1" applyBorder="1" applyAlignment="1">
      <alignment horizontal="center" vertical="center"/>
    </xf>
    <xf numFmtId="38" fontId="13" fillId="0" borderId="34" xfId="0" applyNumberFormat="1" applyFont="1" applyBorder="1">
      <alignment vertical="center"/>
    </xf>
    <xf numFmtId="0" fontId="13" fillId="0" borderId="34" xfId="0" applyFont="1" applyBorder="1" applyAlignment="1">
      <alignment horizontal="center" vertical="center"/>
    </xf>
    <xf numFmtId="38" fontId="13" fillId="0" borderId="35" xfId="1" applyFont="1" applyFill="1" applyBorder="1" applyAlignment="1">
      <alignment horizontal="center" vertical="center"/>
    </xf>
    <xf numFmtId="40" fontId="14" fillId="2" borderId="7" xfId="1" applyNumberFormat="1" applyFont="1" applyFill="1" applyBorder="1">
      <alignment vertical="center"/>
    </xf>
    <xf numFmtId="40" fontId="26" fillId="0" borderId="30" xfId="1" applyNumberFormat="1" applyFont="1" applyFill="1" applyBorder="1">
      <alignment vertical="center"/>
    </xf>
    <xf numFmtId="0" fontId="13" fillId="0" borderId="101" xfId="0" applyFont="1" applyBorder="1" applyAlignment="1">
      <alignment horizontal="center" vertical="center"/>
    </xf>
    <xf numFmtId="0" fontId="13" fillId="0" borderId="107" xfId="0" applyFont="1" applyBorder="1" applyAlignment="1">
      <alignment horizontal="center" vertical="center"/>
    </xf>
    <xf numFmtId="0" fontId="13" fillId="0" borderId="102"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106" xfId="0" applyFont="1" applyBorder="1">
      <alignment vertical="center"/>
    </xf>
    <xf numFmtId="40" fontId="13" fillId="0" borderId="108" xfId="1" applyNumberFormat="1" applyFont="1" applyFill="1" applyBorder="1">
      <alignment vertical="center"/>
    </xf>
    <xf numFmtId="0" fontId="13" fillId="0" borderId="47" xfId="0" applyFont="1" applyBorder="1">
      <alignment vertical="center"/>
    </xf>
    <xf numFmtId="40" fontId="13" fillId="0" borderId="50" xfId="1" applyNumberFormat="1" applyFont="1" applyFill="1" applyBorder="1">
      <alignment vertical="center"/>
    </xf>
    <xf numFmtId="0" fontId="13" fillId="0" borderId="110" xfId="0" applyFont="1" applyBorder="1">
      <alignment vertical="center"/>
    </xf>
    <xf numFmtId="38" fontId="13" fillId="0" borderId="109" xfId="1" applyFont="1" applyFill="1" applyBorder="1">
      <alignment vertical="center"/>
    </xf>
    <xf numFmtId="40" fontId="13" fillId="0" borderId="111" xfId="1" applyNumberFormat="1" applyFont="1" applyFill="1" applyBorder="1">
      <alignment vertical="center"/>
    </xf>
    <xf numFmtId="0" fontId="13" fillId="0" borderId="106" xfId="0" applyFont="1" applyBorder="1" applyAlignment="1">
      <alignment horizontal="center" vertical="center"/>
    </xf>
    <xf numFmtId="0" fontId="13" fillId="0" borderId="47" xfId="0" applyFont="1" applyBorder="1" applyAlignment="1">
      <alignment horizontal="center" vertical="center"/>
    </xf>
    <xf numFmtId="40" fontId="13" fillId="0" borderId="43" xfId="1" applyNumberFormat="1" applyFont="1" applyFill="1" applyBorder="1">
      <alignment vertical="center"/>
    </xf>
    <xf numFmtId="0" fontId="13" fillId="0" borderId="109" xfId="0" applyFont="1" applyBorder="1" applyAlignment="1">
      <alignment horizontal="center" vertical="center"/>
    </xf>
    <xf numFmtId="0" fontId="13" fillId="0" borderId="110" xfId="0" applyFont="1" applyBorder="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3" fillId="0" borderId="0" xfId="0" applyFont="1" applyAlignment="1">
      <alignment horizontal="center" vertical="center"/>
    </xf>
    <xf numFmtId="38" fontId="13" fillId="0" borderId="0" xfId="1" applyFont="1" applyAlignment="1">
      <alignment horizontal="center" vertical="center"/>
    </xf>
    <xf numFmtId="0" fontId="27"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9" xfId="0" applyFont="1" applyBorder="1" applyAlignment="1">
      <alignment horizontal="center" vertical="center"/>
    </xf>
    <xf numFmtId="2" fontId="13" fillId="0" borderId="52" xfId="0" applyNumberFormat="1" applyFont="1" applyBorder="1">
      <alignment vertical="center"/>
    </xf>
    <xf numFmtId="38" fontId="13" fillId="0" borderId="57" xfId="1" applyFont="1" applyFill="1" applyBorder="1" applyAlignment="1">
      <alignment horizontal="center" vertical="center"/>
    </xf>
    <xf numFmtId="0" fontId="13" fillId="0" borderId="117" xfId="0" applyFont="1" applyBorder="1" applyAlignment="1">
      <alignment horizontal="left" vertical="center" wrapText="1"/>
    </xf>
    <xf numFmtId="0" fontId="13" fillId="0" borderId="90" xfId="0" applyFont="1" applyBorder="1" applyAlignment="1">
      <alignment horizontal="center" vertical="center" wrapText="1"/>
    </xf>
    <xf numFmtId="38" fontId="13" fillId="0" borderId="93" xfId="1" applyFont="1" applyFill="1" applyBorder="1" applyAlignment="1">
      <alignment horizontal="center" vertical="center"/>
    </xf>
    <xf numFmtId="38" fontId="13" fillId="0" borderId="1" xfId="1" applyFont="1" applyFill="1" applyBorder="1" applyAlignment="1">
      <alignment horizontal="center" vertical="center"/>
    </xf>
    <xf numFmtId="0" fontId="13" fillId="0" borderId="53" xfId="0" applyFont="1" applyBorder="1">
      <alignment vertical="center"/>
    </xf>
    <xf numFmtId="0" fontId="14" fillId="0" borderId="18" xfId="0" applyFont="1" applyBorder="1" applyAlignment="1">
      <alignment vertical="center" textRotation="255" wrapText="1"/>
    </xf>
    <xf numFmtId="38" fontId="13" fillId="0" borderId="9" xfId="0" applyNumberFormat="1" applyFont="1" applyBorder="1">
      <alignment vertical="center"/>
    </xf>
    <xf numFmtId="0" fontId="13" fillId="0" borderId="9" xfId="0" applyFont="1" applyBorder="1" applyAlignment="1">
      <alignment horizontal="center" vertical="center"/>
    </xf>
    <xf numFmtId="2" fontId="13" fillId="0" borderId="10" xfId="0" applyNumberFormat="1" applyFont="1" applyBorder="1">
      <alignment vertical="center"/>
    </xf>
    <xf numFmtId="38" fontId="13" fillId="0" borderId="11" xfId="1" applyFont="1" applyBorder="1" applyAlignment="1">
      <alignment horizontal="center" vertical="center"/>
    </xf>
    <xf numFmtId="176" fontId="13" fillId="0" borderId="9" xfId="0" applyNumberFormat="1" applyFont="1" applyBorder="1" applyAlignment="1">
      <alignment horizontal="center" vertical="center"/>
    </xf>
    <xf numFmtId="38" fontId="13" fillId="0" borderId="9" xfId="1" applyFont="1" applyFill="1" applyBorder="1">
      <alignment vertical="center"/>
    </xf>
    <xf numFmtId="38" fontId="13" fillId="0" borderId="9" xfId="1" applyFont="1" applyFill="1" applyBorder="1" applyAlignment="1">
      <alignment horizontal="right" vertical="center"/>
    </xf>
    <xf numFmtId="2" fontId="14" fillId="0" borderId="9" xfId="1" applyNumberFormat="1" applyFont="1" applyFill="1" applyBorder="1">
      <alignment vertical="center"/>
    </xf>
    <xf numFmtId="177" fontId="14" fillId="0" borderId="9" xfId="1" applyNumberFormat="1" applyFont="1" applyFill="1" applyBorder="1" applyAlignment="1">
      <alignment horizontal="center" vertical="center"/>
    </xf>
    <xf numFmtId="40" fontId="14" fillId="0" borderId="10" xfId="1" applyNumberFormat="1" applyFont="1" applyFill="1" applyBorder="1">
      <alignment vertical="center"/>
    </xf>
    <xf numFmtId="0" fontId="13" fillId="0" borderId="19" xfId="0" applyFont="1" applyBorder="1">
      <alignment vertical="center"/>
    </xf>
    <xf numFmtId="0" fontId="13" fillId="0" borderId="89" xfId="0" applyFont="1" applyBorder="1" applyAlignment="1">
      <alignment horizontal="center" vertical="center"/>
    </xf>
    <xf numFmtId="38" fontId="13" fillId="0" borderId="16" xfId="1" applyFont="1" applyFill="1" applyBorder="1">
      <alignment vertical="center"/>
    </xf>
    <xf numFmtId="38" fontId="13" fillId="0" borderId="55" xfId="1" applyFont="1" applyFill="1" applyBorder="1">
      <alignment vertical="center"/>
    </xf>
    <xf numFmtId="38" fontId="13" fillId="0" borderId="60" xfId="1" applyFont="1" applyFill="1" applyBorder="1" applyAlignment="1">
      <alignment horizontal="center" vertical="center"/>
    </xf>
    <xf numFmtId="0" fontId="13" fillId="0" borderId="2" xfId="0" applyFont="1" applyBorder="1" applyAlignment="1">
      <alignment horizontal="left" vertical="center" wrapText="1"/>
    </xf>
    <xf numFmtId="38" fontId="13" fillId="5" borderId="59" xfId="1" applyFont="1" applyFill="1" applyBorder="1">
      <alignment vertical="center"/>
    </xf>
    <xf numFmtId="0" fontId="14" fillId="0" borderId="18" xfId="0" applyFont="1" applyBorder="1" applyAlignment="1">
      <alignment vertical="center" textRotation="255"/>
    </xf>
    <xf numFmtId="38" fontId="13" fillId="0" borderId="0" xfId="0" applyNumberFormat="1" applyFont="1">
      <alignment vertical="center"/>
    </xf>
    <xf numFmtId="38" fontId="14" fillId="0" borderId="0" xfId="0" applyNumberFormat="1" applyFont="1">
      <alignment vertical="center"/>
    </xf>
    <xf numFmtId="2" fontId="14" fillId="0" borderId="0" xfId="0" applyNumberFormat="1" applyFont="1">
      <alignment vertical="center"/>
    </xf>
    <xf numFmtId="38" fontId="13" fillId="0" borderId="0" xfId="1" applyFont="1" applyBorder="1" applyAlignment="1">
      <alignment horizontal="center" vertical="center"/>
    </xf>
    <xf numFmtId="0" fontId="14" fillId="0" borderId="0" xfId="0" applyFont="1">
      <alignment vertical="center"/>
    </xf>
    <xf numFmtId="38" fontId="13" fillId="0" borderId="0" xfId="1" applyFont="1" applyFill="1" applyBorder="1" applyAlignment="1">
      <alignment horizontal="right" vertical="center"/>
    </xf>
    <xf numFmtId="177" fontId="14" fillId="0" borderId="9" xfId="1" applyNumberFormat="1" applyFont="1" applyFill="1" applyBorder="1">
      <alignment vertical="center"/>
    </xf>
    <xf numFmtId="38" fontId="13" fillId="0" borderId="100" xfId="1" applyFont="1" applyFill="1" applyBorder="1" applyAlignment="1">
      <alignment horizontal="center" vertical="center"/>
    </xf>
    <xf numFmtId="0" fontId="14" fillId="0" borderId="0" xfId="0" applyFont="1" applyAlignment="1">
      <alignment horizontal="center" vertical="center" wrapText="1" shrinkToFit="1"/>
    </xf>
    <xf numFmtId="38" fontId="14" fillId="3" borderId="20" xfId="1" applyFont="1" applyFill="1" applyBorder="1">
      <alignment vertical="center"/>
    </xf>
    <xf numFmtId="2" fontId="14" fillId="3" borderId="20" xfId="0" applyNumberFormat="1" applyFont="1" applyFill="1" applyBorder="1">
      <alignment vertical="center"/>
    </xf>
    <xf numFmtId="38" fontId="13" fillId="0" borderId="0" xfId="1" applyFont="1" applyFill="1" applyBorder="1" applyAlignment="1">
      <alignment horizontal="center" vertical="center"/>
    </xf>
    <xf numFmtId="176" fontId="13" fillId="0" borderId="0" xfId="0" applyNumberFormat="1" applyFont="1" applyAlignment="1">
      <alignment horizontal="center" vertical="center"/>
    </xf>
    <xf numFmtId="38" fontId="13" fillId="0" borderId="31" xfId="1" applyFont="1" applyFill="1" applyBorder="1" applyAlignment="1">
      <alignment vertical="center" wrapText="1"/>
    </xf>
    <xf numFmtId="40" fontId="14" fillId="2" borderId="20" xfId="1" applyNumberFormat="1" applyFont="1" applyFill="1" applyBorder="1">
      <alignment vertical="center"/>
    </xf>
    <xf numFmtId="177" fontId="14" fillId="0" borderId="0" xfId="1" applyNumberFormat="1" applyFont="1" applyFill="1" applyBorder="1" applyAlignment="1">
      <alignment horizontal="center" vertical="center"/>
    </xf>
    <xf numFmtId="0" fontId="28" fillId="0" borderId="0" xfId="0" applyFont="1" applyAlignment="1">
      <alignment horizontal="center" vertical="center"/>
    </xf>
    <xf numFmtId="0" fontId="28" fillId="0" borderId="0" xfId="0" applyFont="1">
      <alignment vertical="center"/>
    </xf>
    <xf numFmtId="0" fontId="27" fillId="0" borderId="0" xfId="0" applyFont="1">
      <alignment vertical="center"/>
    </xf>
    <xf numFmtId="0" fontId="28" fillId="6" borderId="0" xfId="0" applyFont="1" applyFill="1" applyAlignment="1">
      <alignment horizontal="center" vertical="center"/>
    </xf>
    <xf numFmtId="0" fontId="28" fillId="6" borderId="0" xfId="0" applyFont="1" applyFill="1">
      <alignment vertical="center"/>
    </xf>
    <xf numFmtId="0" fontId="29" fillId="6" borderId="0" xfId="0" applyFont="1" applyFill="1" applyAlignment="1">
      <alignment horizontal="center" vertical="center"/>
    </xf>
    <xf numFmtId="177" fontId="28" fillId="6" borderId="0" xfId="1" applyNumberFormat="1" applyFont="1" applyFill="1" applyBorder="1" applyAlignment="1">
      <alignment horizontal="center" vertical="center"/>
    </xf>
    <xf numFmtId="0" fontId="27" fillId="6" borderId="0" xfId="0" applyFont="1" applyFill="1">
      <alignment vertical="center"/>
    </xf>
    <xf numFmtId="38" fontId="13" fillId="0" borderId="3" xfId="1" applyFont="1" applyBorder="1">
      <alignment vertical="center"/>
    </xf>
    <xf numFmtId="0" fontId="13" fillId="0" borderId="3" xfId="0" applyFont="1" applyBorder="1">
      <alignment vertical="center"/>
    </xf>
    <xf numFmtId="38" fontId="13" fillId="0" borderId="1" xfId="1" applyFont="1" applyBorder="1">
      <alignment vertical="center"/>
    </xf>
    <xf numFmtId="0" fontId="13" fillId="0" borderId="1" xfId="0" applyFont="1" applyBorder="1">
      <alignment vertical="center"/>
    </xf>
    <xf numFmtId="40" fontId="13" fillId="0" borderId="50" xfId="1" applyNumberFormat="1" applyFont="1" applyBorder="1">
      <alignment vertical="center"/>
    </xf>
    <xf numFmtId="38" fontId="13" fillId="0" borderId="109" xfId="1" applyFont="1" applyBorder="1">
      <alignment vertical="center"/>
    </xf>
    <xf numFmtId="40" fontId="13" fillId="0" borderId="111" xfId="1" applyNumberFormat="1" applyFont="1" applyBorder="1">
      <alignment vertical="center"/>
    </xf>
    <xf numFmtId="38" fontId="29" fillId="6" borderId="0" xfId="1" applyFont="1" applyFill="1" applyBorder="1" applyAlignment="1">
      <alignment vertical="center"/>
    </xf>
    <xf numFmtId="38" fontId="13" fillId="0" borderId="0" xfId="1" applyFont="1" applyBorder="1">
      <alignment vertical="center"/>
    </xf>
    <xf numFmtId="179" fontId="14" fillId="0" borderId="0" xfId="0" applyNumberFormat="1" applyFont="1" applyAlignment="1">
      <alignment horizontal="center" vertical="center"/>
    </xf>
    <xf numFmtId="40" fontId="14" fillId="0" borderId="89" xfId="1" applyNumberFormat="1" applyFont="1" applyFill="1" applyBorder="1" applyAlignment="1">
      <alignment horizontal="center" vertical="center"/>
    </xf>
    <xf numFmtId="38" fontId="14" fillId="0" borderId="20" xfId="1" applyFont="1" applyBorder="1" applyAlignment="1">
      <alignment horizontal="right" vertical="center"/>
    </xf>
    <xf numFmtId="40" fontId="14" fillId="4" borderId="20" xfId="1" applyNumberFormat="1" applyFont="1" applyFill="1" applyBorder="1">
      <alignment vertical="center"/>
    </xf>
    <xf numFmtId="10" fontId="29" fillId="6" borderId="0" xfId="2" applyNumberFormat="1" applyFont="1" applyFill="1" applyBorder="1">
      <alignment vertical="center"/>
    </xf>
    <xf numFmtId="38" fontId="14" fillId="0" borderId="0" xfId="1" applyFont="1" applyBorder="1" applyAlignment="1">
      <alignment horizontal="right" vertical="center"/>
    </xf>
    <xf numFmtId="40" fontId="14" fillId="0" borderId="0" xfId="1" applyNumberFormat="1" applyFont="1" applyFill="1" applyBorder="1">
      <alignment vertical="center"/>
    </xf>
    <xf numFmtId="0" fontId="14" fillId="0" borderId="0" xfId="0" applyFont="1" applyAlignment="1"/>
    <xf numFmtId="38" fontId="14" fillId="0" borderId="0" xfId="1" applyFont="1" applyAlignment="1">
      <alignment horizontal="center"/>
    </xf>
    <xf numFmtId="0" fontId="13" fillId="0" borderId="0" xfId="0" applyFont="1" applyAlignment="1">
      <alignment vertical="center" wrapText="1"/>
    </xf>
    <xf numFmtId="0" fontId="28" fillId="6" borderId="0" xfId="0" applyFont="1" applyFill="1" applyAlignment="1">
      <alignment horizontal="center" vertical="center" wrapText="1"/>
    </xf>
    <xf numFmtId="0" fontId="28" fillId="6" borderId="0" xfId="0" applyFont="1" applyFill="1" applyAlignment="1">
      <alignment vertical="center" wrapText="1"/>
    </xf>
    <xf numFmtId="0" fontId="13" fillId="0" borderId="0" xfId="0" applyFont="1" applyAlignment="1"/>
    <xf numFmtId="38" fontId="13" fillId="0" borderId="0" xfId="1" applyFont="1" applyFill="1" applyBorder="1">
      <alignment vertical="center"/>
    </xf>
    <xf numFmtId="38" fontId="26" fillId="6" borderId="0" xfId="1" applyFont="1" applyFill="1" applyBorder="1" applyAlignment="1">
      <alignment horizontal="center" vertical="center" wrapText="1"/>
    </xf>
    <xf numFmtId="38" fontId="26" fillId="6" borderId="0" xfId="1" applyFont="1" applyFill="1" applyBorder="1">
      <alignment vertical="center"/>
    </xf>
    <xf numFmtId="38" fontId="26" fillId="6" borderId="0" xfId="1" applyFont="1" applyFill="1" applyBorder="1" applyAlignment="1">
      <alignment horizontal="right" vertical="center"/>
    </xf>
    <xf numFmtId="38" fontId="26" fillId="6" borderId="0" xfId="1" applyFont="1" applyFill="1" applyBorder="1" applyAlignment="1">
      <alignment vertical="center" wrapText="1"/>
    </xf>
    <xf numFmtId="177" fontId="26" fillId="6" borderId="0" xfId="1" applyNumberFormat="1" applyFont="1" applyFill="1" applyBorder="1">
      <alignment vertical="center"/>
    </xf>
    <xf numFmtId="38" fontId="13" fillId="0" borderId="0" xfId="1" applyFont="1" applyAlignment="1">
      <alignment horizontal="center" vertical="center" wrapText="1"/>
    </xf>
    <xf numFmtId="38" fontId="26" fillId="0" borderId="0" xfId="1" applyFont="1" applyFill="1" applyBorder="1" applyAlignment="1">
      <alignment horizontal="center" vertical="center" wrapText="1"/>
    </xf>
    <xf numFmtId="38" fontId="26" fillId="0" borderId="0" xfId="1" applyFont="1" applyFill="1" applyBorder="1">
      <alignment vertical="center"/>
    </xf>
    <xf numFmtId="38" fontId="26" fillId="0" borderId="0" xfId="1" applyFont="1" applyBorder="1">
      <alignment vertical="center"/>
    </xf>
    <xf numFmtId="38" fontId="26" fillId="0" borderId="0" xfId="1" applyFont="1" applyBorder="1" applyAlignment="1">
      <alignment horizontal="right" vertical="center"/>
    </xf>
    <xf numFmtId="38" fontId="26" fillId="0" borderId="0" xfId="1" applyFont="1" applyBorder="1" applyAlignment="1">
      <alignment horizontal="center" vertical="center"/>
    </xf>
    <xf numFmtId="177" fontId="26" fillId="0" borderId="0" xfId="1" applyNumberFormat="1" applyFont="1" applyBorder="1">
      <alignment vertical="center"/>
    </xf>
    <xf numFmtId="0" fontId="27" fillId="0" borderId="0" xfId="0" applyFont="1" applyAlignment="1">
      <alignment horizontal="center" vertical="center"/>
    </xf>
    <xf numFmtId="0" fontId="6" fillId="3" borderId="20" xfId="0" applyFont="1" applyFill="1" applyBorder="1" applyAlignment="1">
      <alignment horizontal="center" vertical="center"/>
    </xf>
    <xf numFmtId="0" fontId="6" fillId="3" borderId="11" xfId="0" applyFont="1" applyFill="1" applyBorder="1" applyAlignment="1">
      <alignment horizontal="center" vertical="center" wrapText="1"/>
    </xf>
    <xf numFmtId="0" fontId="4" fillId="0" borderId="21" xfId="0" applyFont="1" applyBorder="1" applyAlignment="1">
      <alignment horizontal="left" vertical="center" shrinkToFit="1"/>
    </xf>
    <xf numFmtId="0" fontId="4" fillId="0" borderId="25" xfId="0" applyFont="1" applyBorder="1" applyAlignment="1">
      <alignment horizontal="center" vertical="center" shrinkToFit="1"/>
    </xf>
    <xf numFmtId="0" fontId="7" fillId="0" borderId="142" xfId="0" applyFont="1" applyBorder="1" applyAlignment="1">
      <alignment horizontal="left" vertical="center" shrinkToFit="1"/>
    </xf>
    <xf numFmtId="0" fontId="4" fillId="0" borderId="23" xfId="0" applyFont="1" applyBorder="1" applyAlignment="1">
      <alignment horizontal="center" vertical="center"/>
    </xf>
    <xf numFmtId="0" fontId="4" fillId="0" borderId="49" xfId="0" applyFont="1" applyBorder="1" applyAlignment="1">
      <alignment horizontal="left" vertical="center" shrinkToFit="1"/>
    </xf>
    <xf numFmtId="0" fontId="4" fillId="0" borderId="1" xfId="0" applyFont="1" applyBorder="1" applyAlignment="1">
      <alignment horizontal="center" vertical="center" shrinkToFit="1"/>
    </xf>
    <xf numFmtId="0" fontId="7" fillId="0" borderId="142" xfId="0" applyFont="1" applyBorder="1" applyAlignment="1">
      <alignment horizontal="left" vertical="center"/>
    </xf>
    <xf numFmtId="0" fontId="4" fillId="0" borderId="4" xfId="0" quotePrefix="1" applyFont="1" applyBorder="1" applyAlignment="1">
      <alignment horizontal="center" vertical="center"/>
    </xf>
    <xf numFmtId="0" fontId="4" fillId="0" borderId="23" xfId="0" quotePrefix="1" applyFont="1" applyBorder="1" applyAlignment="1">
      <alignment horizontal="center" vertical="center"/>
    </xf>
    <xf numFmtId="0" fontId="4" fillId="0" borderId="25" xfId="0" applyFont="1" applyBorder="1" applyAlignment="1">
      <alignment horizontal="center" vertical="center"/>
    </xf>
    <xf numFmtId="0" fontId="4" fillId="0" borderId="142" xfId="0" applyFont="1" applyBorder="1" applyAlignment="1">
      <alignment horizontal="left" vertical="center" shrinkToFit="1"/>
    </xf>
    <xf numFmtId="0" fontId="4" fillId="0" borderId="26" xfId="0" applyFont="1" applyBorder="1" applyAlignment="1">
      <alignment horizontal="left" vertical="center" wrapText="1"/>
    </xf>
    <xf numFmtId="0" fontId="4" fillId="0" borderId="143" xfId="0" applyFont="1" applyBorder="1" applyAlignment="1">
      <alignment horizontal="center" vertical="center" wrapTex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 xfId="0" applyFont="1" applyBorder="1" applyAlignment="1">
      <alignment horizontal="center" vertical="center" wrapText="1"/>
    </xf>
    <xf numFmtId="38" fontId="10" fillId="0" borderId="3" xfId="1" applyFont="1" applyFill="1" applyBorder="1">
      <alignment vertical="center"/>
    </xf>
    <xf numFmtId="38" fontId="30" fillId="0" borderId="143" xfId="1" applyFont="1" applyFill="1" applyBorder="1">
      <alignment vertical="center"/>
    </xf>
    <xf numFmtId="0" fontId="7" fillId="0" borderId="2" xfId="0" applyFont="1" applyBorder="1" applyAlignment="1">
      <alignment horizontal="left" vertical="center"/>
    </xf>
    <xf numFmtId="0" fontId="7" fillId="0" borderId="3" xfId="0" applyFont="1" applyBorder="1" applyAlignment="1">
      <alignment horizontal="center" vertical="center"/>
    </xf>
    <xf numFmtId="0" fontId="7" fillId="0" borderId="117" xfId="0" applyFont="1" applyBorder="1" applyAlignment="1">
      <alignment horizontal="left" vertical="center" wrapText="1"/>
    </xf>
    <xf numFmtId="0" fontId="7" fillId="0" borderId="90" xfId="0" applyFont="1" applyBorder="1" applyAlignment="1">
      <alignment horizontal="center" vertical="center" shrinkToFit="1"/>
    </xf>
    <xf numFmtId="0" fontId="13" fillId="0" borderId="104" xfId="0" applyFont="1" applyBorder="1" applyAlignment="1">
      <alignment horizontal="center" vertical="center" wrapText="1"/>
    </xf>
    <xf numFmtId="0" fontId="19" fillId="0" borderId="0" xfId="0" applyFont="1" applyAlignment="1">
      <alignment vertical="center" shrinkToFit="1"/>
    </xf>
    <xf numFmtId="0" fontId="13" fillId="0" borderId="7" xfId="0" applyFont="1" applyBorder="1" applyAlignment="1">
      <alignment horizontal="center" vertical="center" wrapText="1"/>
    </xf>
    <xf numFmtId="0" fontId="3" fillId="0" borderId="0" xfId="0" applyFont="1" applyAlignment="1">
      <alignment horizontal="left" vertical="center"/>
    </xf>
    <xf numFmtId="0" fontId="9" fillId="0" borderId="0" xfId="0" applyFont="1">
      <alignment vertical="center"/>
    </xf>
    <xf numFmtId="0" fontId="3" fillId="14" borderId="1" xfId="0" applyFont="1" applyFill="1" applyBorder="1" applyAlignment="1">
      <alignment horizontal="center" vertical="center"/>
    </xf>
    <xf numFmtId="0" fontId="3" fillId="1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lignment vertical="center"/>
    </xf>
    <xf numFmtId="2" fontId="3" fillId="0" borderId="1" xfId="0" applyNumberFormat="1" applyFont="1" applyBorder="1" applyAlignment="1">
      <alignment horizontal="center" vertical="center"/>
    </xf>
    <xf numFmtId="0" fontId="5" fillId="7" borderId="0" xfId="0" applyFont="1" applyFill="1">
      <alignment vertical="center"/>
    </xf>
    <xf numFmtId="0" fontId="6" fillId="7" borderId="0" xfId="0" applyFont="1" applyFill="1" applyAlignment="1">
      <alignment horizontal="left" vertical="center"/>
    </xf>
    <xf numFmtId="0" fontId="36" fillId="0" borderId="1" xfId="0" applyFont="1" applyBorder="1" applyAlignment="1">
      <alignment horizontal="center" vertical="center"/>
    </xf>
    <xf numFmtId="0" fontId="4" fillId="15" borderId="3" xfId="0" quotePrefix="1" applyFont="1" applyFill="1" applyBorder="1" applyAlignment="1" applyProtection="1">
      <alignment horizontal="center" vertical="center"/>
      <protection locked="0"/>
    </xf>
    <xf numFmtId="0" fontId="4" fillId="15" borderId="1" xfId="0" quotePrefix="1" applyFont="1" applyFill="1" applyBorder="1" applyAlignment="1" applyProtection="1">
      <alignment horizontal="center" vertical="center"/>
      <protection locked="0"/>
    </xf>
    <xf numFmtId="0" fontId="4" fillId="15" borderId="109" xfId="0" quotePrefix="1" applyFont="1" applyFill="1" applyBorder="1" applyAlignment="1" applyProtection="1">
      <alignment horizontal="center" vertical="center"/>
      <protection locked="0"/>
    </xf>
    <xf numFmtId="0" fontId="4" fillId="0" borderId="46"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38" fontId="3" fillId="0" borderId="0" xfId="0" applyNumberFormat="1" applyFont="1">
      <alignment vertical="center"/>
    </xf>
    <xf numFmtId="176" fontId="3" fillId="0" borderId="0" xfId="0" applyNumberFormat="1" applyFont="1" applyAlignment="1">
      <alignment horizontal="center" vertical="center"/>
    </xf>
    <xf numFmtId="38" fontId="3" fillId="2" borderId="20" xfId="1" applyFont="1" applyFill="1" applyBorder="1" applyProtection="1">
      <alignment vertical="center"/>
    </xf>
    <xf numFmtId="38" fontId="3" fillId="0" borderId="0" xfId="1" applyFont="1" applyFill="1" applyBorder="1" applyAlignment="1" applyProtection="1">
      <alignment vertical="center" wrapText="1"/>
    </xf>
    <xf numFmtId="0" fontId="20" fillId="0" borderId="0" xfId="0" applyFont="1" applyAlignment="1">
      <alignment horizontal="center"/>
    </xf>
    <xf numFmtId="0" fontId="33" fillId="0" borderId="0" xfId="0" applyFont="1" applyAlignment="1">
      <alignment horizontal="center"/>
    </xf>
    <xf numFmtId="38" fontId="4" fillId="0" borderId="0" xfId="1" applyFont="1" applyAlignment="1" applyProtection="1">
      <alignment horizontal="center" vertical="center"/>
    </xf>
    <xf numFmtId="0" fontId="21" fillId="0" borderId="0" xfId="0" applyFont="1" applyAlignment="1">
      <alignment horizontal="left" vertical="center"/>
    </xf>
    <xf numFmtId="0" fontId="4" fillId="0" borderId="0" xfId="0" applyFont="1" applyAlignment="1">
      <alignment horizontal="right" vertical="center"/>
    </xf>
    <xf numFmtId="0" fontId="4" fillId="0" borderId="11" xfId="0" applyFont="1" applyBorder="1">
      <alignment vertical="center"/>
    </xf>
    <xf numFmtId="0" fontId="6" fillId="0" borderId="9" xfId="0" applyFont="1" applyBorder="1" applyAlignment="1">
      <alignment horizontal="left"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38" fontId="4" fillId="0" borderId="5" xfId="1" applyFont="1" applyBorder="1" applyAlignment="1" applyProtection="1">
      <alignment horizontal="center" vertical="center" wrapText="1"/>
    </xf>
    <xf numFmtId="0" fontId="10" fillId="0" borderId="8" xfId="0" applyFont="1" applyBorder="1" applyAlignment="1">
      <alignment horizontal="center" vertical="center" wrapText="1"/>
    </xf>
    <xf numFmtId="38" fontId="4" fillId="0" borderId="3" xfId="1" applyFont="1" applyFill="1" applyBorder="1" applyProtection="1">
      <alignment vertical="center"/>
    </xf>
    <xf numFmtId="40" fontId="4" fillId="0" borderId="108" xfId="1" applyNumberFormat="1" applyFont="1" applyBorder="1" applyProtection="1">
      <alignment vertical="center"/>
    </xf>
    <xf numFmtId="38" fontId="4" fillId="0" borderId="2" xfId="1" applyFont="1" applyBorder="1" applyAlignment="1" applyProtection="1">
      <alignment horizontal="center" vertical="center"/>
    </xf>
    <xf numFmtId="38" fontId="4" fillId="0" borderId="3" xfId="1" applyFont="1" applyFill="1" applyBorder="1" applyAlignment="1" applyProtection="1">
      <alignment vertical="center"/>
    </xf>
    <xf numFmtId="38" fontId="4" fillId="0" borderId="106" xfId="1" applyFont="1" applyFill="1" applyBorder="1" applyAlignment="1" applyProtection="1">
      <alignment vertical="center"/>
    </xf>
    <xf numFmtId="2" fontId="4" fillId="0" borderId="3" xfId="0" applyNumberFormat="1" applyFont="1" applyBorder="1">
      <alignment vertical="center"/>
    </xf>
    <xf numFmtId="38" fontId="4" fillId="0" borderId="106" xfId="1" applyFont="1" applyFill="1" applyBorder="1" applyAlignment="1" applyProtection="1">
      <alignment horizontal="center" vertical="center"/>
    </xf>
    <xf numFmtId="40" fontId="7" fillId="0" borderId="108" xfId="1" applyNumberFormat="1" applyFont="1" applyFill="1" applyBorder="1" applyProtection="1">
      <alignment vertical="center"/>
    </xf>
    <xf numFmtId="38" fontId="4" fillId="0" borderId="1" xfId="1" applyFont="1" applyFill="1" applyBorder="1" applyProtection="1">
      <alignment vertical="center"/>
    </xf>
    <xf numFmtId="40" fontId="4" fillId="0" borderId="43" xfId="1" applyNumberFormat="1" applyFont="1" applyBorder="1" applyProtection="1">
      <alignment vertical="center"/>
    </xf>
    <xf numFmtId="38" fontId="4" fillId="0" borderId="49" xfId="1" applyFont="1" applyBorder="1" applyAlignment="1" applyProtection="1">
      <alignment horizontal="center" vertical="center"/>
    </xf>
    <xf numFmtId="38" fontId="4" fillId="0" borderId="1" xfId="1" applyFont="1" applyFill="1" applyBorder="1" applyAlignment="1" applyProtection="1">
      <alignment vertical="center"/>
    </xf>
    <xf numFmtId="38" fontId="4" fillId="0" borderId="47" xfId="1" applyFont="1" applyFill="1" applyBorder="1" applyAlignment="1" applyProtection="1">
      <alignment vertical="center"/>
    </xf>
    <xf numFmtId="2" fontId="4" fillId="0" borderId="1" xfId="0" applyNumberFormat="1" applyFont="1" applyBorder="1">
      <alignment vertical="center"/>
    </xf>
    <xf numFmtId="38" fontId="4" fillId="0" borderId="47" xfId="1" applyFont="1" applyFill="1" applyBorder="1" applyAlignment="1" applyProtection="1">
      <alignment horizontal="center" vertical="center"/>
    </xf>
    <xf numFmtId="40" fontId="7" fillId="0" borderId="43" xfId="1" applyNumberFormat="1" applyFont="1" applyFill="1" applyBorder="1" applyProtection="1">
      <alignment vertical="center"/>
    </xf>
    <xf numFmtId="0" fontId="4" fillId="0" borderId="51" xfId="0" applyFont="1" applyBorder="1" applyAlignment="1">
      <alignment horizontal="left" vertical="center"/>
    </xf>
    <xf numFmtId="0" fontId="4" fillId="0" borderId="52" xfId="0" applyFont="1" applyBorder="1" applyAlignment="1">
      <alignment horizontal="center" vertical="center"/>
    </xf>
    <xf numFmtId="38" fontId="4" fillId="0" borderId="52" xfId="1" applyFont="1" applyFill="1" applyBorder="1" applyProtection="1">
      <alignment vertical="center"/>
    </xf>
    <xf numFmtId="40" fontId="4" fillId="0" borderId="56" xfId="1" applyNumberFormat="1" applyFont="1" applyBorder="1" applyProtection="1">
      <alignment vertical="center"/>
    </xf>
    <xf numFmtId="38" fontId="4" fillId="0" borderId="51" xfId="1" applyFont="1" applyBorder="1" applyAlignment="1" applyProtection="1">
      <alignment horizontal="center" vertical="center"/>
    </xf>
    <xf numFmtId="38" fontId="4" fillId="0" borderId="52" xfId="1" applyFont="1" applyFill="1" applyBorder="1" applyAlignment="1" applyProtection="1">
      <alignment vertical="center"/>
    </xf>
    <xf numFmtId="38" fontId="4" fillId="0" borderId="82" xfId="1" applyFont="1" applyFill="1" applyBorder="1" applyAlignment="1" applyProtection="1">
      <alignment vertical="center"/>
    </xf>
    <xf numFmtId="2" fontId="4" fillId="0" borderId="52" xfId="0" applyNumberFormat="1" applyFont="1" applyBorder="1">
      <alignment vertical="center"/>
    </xf>
    <xf numFmtId="38" fontId="4" fillId="0" borderId="82" xfId="1" applyFont="1" applyFill="1" applyBorder="1" applyAlignment="1" applyProtection="1">
      <alignment horizontal="center" vertical="center"/>
    </xf>
    <xf numFmtId="40" fontId="7" fillId="0" borderId="56" xfId="1" applyNumberFormat="1" applyFont="1" applyFill="1" applyBorder="1" applyProtection="1">
      <alignment vertical="center"/>
    </xf>
    <xf numFmtId="0" fontId="4" fillId="5" borderId="122" xfId="0" applyFont="1" applyFill="1" applyBorder="1" applyAlignment="1">
      <alignment horizontal="center" vertical="center"/>
    </xf>
    <xf numFmtId="0" fontId="4" fillId="5" borderId="120" xfId="0" applyFont="1" applyFill="1" applyBorder="1" applyAlignment="1">
      <alignment horizontal="center" vertical="center"/>
    </xf>
    <xf numFmtId="0" fontId="4" fillId="5" borderId="118" xfId="0" quotePrefix="1" applyFont="1" applyFill="1" applyBorder="1" applyAlignment="1">
      <alignment horizontal="center" vertical="center"/>
    </xf>
    <xf numFmtId="0" fontId="4" fillId="5" borderId="119" xfId="0" applyFont="1" applyFill="1" applyBorder="1" applyAlignment="1">
      <alignment horizontal="center" vertical="center"/>
    </xf>
    <xf numFmtId="38" fontId="4" fillId="5" borderId="119" xfId="1" applyFont="1" applyFill="1" applyBorder="1" applyProtection="1">
      <alignment vertical="center"/>
    </xf>
    <xf numFmtId="40" fontId="4" fillId="5" borderId="121" xfId="1" applyNumberFormat="1" applyFont="1" applyFill="1" applyBorder="1" applyProtection="1">
      <alignment vertical="center"/>
    </xf>
    <xf numFmtId="38" fontId="4" fillId="5" borderId="122" xfId="1" applyFont="1" applyFill="1" applyBorder="1" applyAlignment="1" applyProtection="1">
      <alignment horizontal="center" vertical="center"/>
    </xf>
    <xf numFmtId="38" fontId="4" fillId="5" borderId="119" xfId="1" applyFont="1" applyFill="1" applyBorder="1" applyAlignment="1" applyProtection="1">
      <alignment vertical="center"/>
    </xf>
    <xf numFmtId="38" fontId="4" fillId="5" borderId="81" xfId="1" applyFont="1" applyFill="1" applyBorder="1" applyAlignment="1" applyProtection="1">
      <alignment vertical="center"/>
    </xf>
    <xf numFmtId="2" fontId="4" fillId="5" borderId="119" xfId="0" applyNumberFormat="1" applyFont="1" applyFill="1" applyBorder="1">
      <alignment vertical="center"/>
    </xf>
    <xf numFmtId="0" fontId="4" fillId="10" borderId="48" xfId="0" applyFont="1" applyFill="1" applyBorder="1" applyAlignment="1">
      <alignment horizontal="center" vertical="center"/>
    </xf>
    <xf numFmtId="0" fontId="4" fillId="10" borderId="40" xfId="0" applyFont="1" applyFill="1" applyBorder="1" applyAlignment="1">
      <alignment horizontal="center" vertical="center"/>
    </xf>
    <xf numFmtId="38" fontId="4" fillId="10" borderId="40" xfId="1" applyFont="1" applyFill="1" applyBorder="1" applyProtection="1">
      <alignment vertical="center"/>
    </xf>
    <xf numFmtId="40" fontId="4" fillId="10" borderId="41" xfId="1" applyNumberFormat="1" applyFont="1" applyFill="1" applyBorder="1" applyProtection="1">
      <alignment vertical="center"/>
    </xf>
    <xf numFmtId="38" fontId="4" fillId="10" borderId="48" xfId="1" applyFont="1" applyFill="1" applyBorder="1" applyAlignment="1" applyProtection="1">
      <alignment horizontal="center" vertical="center"/>
    </xf>
    <xf numFmtId="38" fontId="4" fillId="10" borderId="115" xfId="1" applyFont="1" applyFill="1" applyBorder="1" applyAlignment="1" applyProtection="1">
      <alignment horizontal="center" vertical="center"/>
    </xf>
    <xf numFmtId="2" fontId="4" fillId="10" borderId="40" xfId="0" applyNumberFormat="1" applyFont="1" applyFill="1" applyBorder="1">
      <alignment vertical="center"/>
    </xf>
    <xf numFmtId="40" fontId="7" fillId="10" borderId="41" xfId="1" applyNumberFormat="1" applyFont="1" applyFill="1" applyBorder="1" applyProtection="1">
      <alignment vertical="center"/>
    </xf>
    <xf numFmtId="0" fontId="4" fillId="0" borderId="117" xfId="0" applyFont="1" applyBorder="1" applyAlignment="1">
      <alignment horizontal="left" vertical="center"/>
    </xf>
    <xf numFmtId="0" fontId="4" fillId="0" borderId="90" xfId="0" applyFont="1" applyBorder="1" applyAlignment="1">
      <alignment horizontal="center" vertical="center" wrapText="1"/>
    </xf>
    <xf numFmtId="38" fontId="4" fillId="0" borderId="79" xfId="1" applyFont="1" applyFill="1" applyBorder="1" applyProtection="1">
      <alignment vertical="center"/>
    </xf>
    <xf numFmtId="40" fontId="4" fillId="0" borderId="80" xfId="0" applyNumberFormat="1" applyFont="1" applyBorder="1">
      <alignment vertical="center"/>
    </xf>
    <xf numFmtId="38" fontId="4" fillId="0" borderId="117" xfId="1" applyFont="1" applyBorder="1" applyAlignment="1" applyProtection="1">
      <alignment horizontal="center" vertical="center"/>
    </xf>
    <xf numFmtId="38" fontId="4" fillId="0" borderId="90" xfId="1" applyFont="1" applyFill="1" applyBorder="1" applyAlignment="1" applyProtection="1">
      <alignment vertical="center"/>
    </xf>
    <xf numFmtId="38" fontId="4" fillId="0" borderId="79" xfId="1" applyFont="1" applyFill="1" applyBorder="1" applyAlignment="1" applyProtection="1">
      <alignment vertical="center"/>
    </xf>
    <xf numFmtId="2" fontId="4" fillId="0" borderId="90" xfId="0" applyNumberFormat="1" applyFont="1" applyBorder="1">
      <alignment vertical="center"/>
    </xf>
    <xf numFmtId="38" fontId="4" fillId="0" borderId="79" xfId="1" applyFont="1" applyFill="1" applyBorder="1" applyAlignment="1" applyProtection="1">
      <alignment horizontal="center" vertical="center"/>
    </xf>
    <xf numFmtId="40" fontId="7" fillId="0" borderId="123" xfId="1" applyNumberFormat="1" applyFont="1" applyFill="1" applyBorder="1" applyProtection="1">
      <alignment vertical="center"/>
    </xf>
    <xf numFmtId="38" fontId="4" fillId="0" borderId="47" xfId="1" applyFont="1" applyFill="1" applyBorder="1" applyProtection="1">
      <alignment vertical="center"/>
    </xf>
    <xf numFmtId="40" fontId="4" fillId="0" borderId="50" xfId="0" applyNumberFormat="1" applyFont="1" applyBorder="1">
      <alignment vertical="center"/>
    </xf>
    <xf numFmtId="0" fontId="4" fillId="0" borderId="52" xfId="0" applyFont="1" applyBorder="1" applyAlignment="1">
      <alignment horizontal="center" vertical="center" wrapText="1"/>
    </xf>
    <xf numFmtId="38" fontId="4" fillId="0" borderId="82" xfId="1" applyFont="1" applyFill="1" applyBorder="1" applyProtection="1">
      <alignment vertical="center"/>
    </xf>
    <xf numFmtId="40" fontId="4" fillId="0" borderId="83" xfId="0" applyNumberFormat="1" applyFont="1" applyBorder="1">
      <alignment vertical="center"/>
    </xf>
    <xf numFmtId="0" fontId="4" fillId="5" borderId="21" xfId="0" applyFont="1" applyFill="1" applyBorder="1" applyAlignment="1">
      <alignment horizontal="center" vertical="center" wrapText="1"/>
    </xf>
    <xf numFmtId="0" fontId="4" fillId="5" borderId="25" xfId="0" applyFont="1" applyFill="1" applyBorder="1" applyAlignment="1">
      <alignment horizontal="center" vertical="center" wrapText="1"/>
    </xf>
    <xf numFmtId="38" fontId="4" fillId="5" borderId="81" xfId="1" applyFont="1" applyFill="1" applyBorder="1" applyProtection="1">
      <alignment vertical="center"/>
    </xf>
    <xf numFmtId="40" fontId="4" fillId="5" borderId="116" xfId="0" applyNumberFormat="1" applyFont="1" applyFill="1" applyBorder="1">
      <alignment vertical="center"/>
    </xf>
    <xf numFmtId="38" fontId="4" fillId="5" borderId="81" xfId="1" applyFont="1" applyFill="1" applyBorder="1" applyAlignment="1" applyProtection="1">
      <alignment horizontal="center" vertical="center"/>
    </xf>
    <xf numFmtId="40" fontId="7" fillId="5" borderId="121" xfId="1" applyNumberFormat="1" applyFont="1" applyFill="1" applyBorder="1" applyProtection="1">
      <alignment vertical="center"/>
    </xf>
    <xf numFmtId="0" fontId="4" fillId="10" borderId="48" xfId="0" applyFont="1" applyFill="1" applyBorder="1" applyAlignment="1">
      <alignment horizontal="center" vertical="center" wrapText="1"/>
    </xf>
    <xf numFmtId="0" fontId="4" fillId="10" borderId="76" xfId="0" applyFont="1" applyFill="1" applyBorder="1" applyAlignment="1">
      <alignment horizontal="center" vertical="center" wrapText="1"/>
    </xf>
    <xf numFmtId="38" fontId="4" fillId="10" borderId="115" xfId="1" applyFont="1" applyFill="1" applyBorder="1" applyProtection="1">
      <alignment vertical="center"/>
    </xf>
    <xf numFmtId="40" fontId="4" fillId="10" borderId="114" xfId="1" applyNumberFormat="1" applyFont="1" applyFill="1" applyBorder="1" applyProtection="1">
      <alignment vertical="center"/>
    </xf>
    <xf numFmtId="0" fontId="4" fillId="8" borderId="21" xfId="0" applyFont="1" applyFill="1" applyBorder="1" applyAlignment="1">
      <alignment horizontal="center" vertical="center" wrapText="1"/>
    </xf>
    <xf numFmtId="0" fontId="4" fillId="8" borderId="25" xfId="0" applyFont="1" applyFill="1" applyBorder="1" applyAlignment="1">
      <alignment horizontal="center" vertical="center" wrapText="1"/>
    </xf>
    <xf numFmtId="38" fontId="4" fillId="8" borderId="40" xfId="1" applyFont="1" applyFill="1" applyBorder="1" applyProtection="1">
      <alignment vertical="center"/>
    </xf>
    <xf numFmtId="40" fontId="4" fillId="8" borderId="41" xfId="1" applyNumberFormat="1" applyFont="1" applyFill="1" applyBorder="1" applyProtection="1">
      <alignment vertical="center"/>
    </xf>
    <xf numFmtId="38" fontId="4" fillId="8" borderId="48" xfId="1" applyFont="1" applyFill="1" applyBorder="1" applyAlignment="1" applyProtection="1">
      <alignment horizontal="center" vertical="center"/>
    </xf>
    <xf numFmtId="38" fontId="4" fillId="8" borderId="115" xfId="1" applyFont="1" applyFill="1" applyBorder="1" applyAlignment="1" applyProtection="1">
      <alignment horizontal="center" vertical="center"/>
    </xf>
    <xf numFmtId="2" fontId="4" fillId="8" borderId="40" xfId="0" applyNumberFormat="1" applyFont="1" applyFill="1" applyBorder="1">
      <alignment vertical="center"/>
    </xf>
    <xf numFmtId="40" fontId="7" fillId="8" borderId="41" xfId="1" applyNumberFormat="1" applyFont="1" applyFill="1" applyBorder="1" applyProtection="1">
      <alignment vertical="center"/>
    </xf>
    <xf numFmtId="0" fontId="3" fillId="0" borderId="14" xfId="0" applyFont="1" applyBorder="1" applyAlignment="1">
      <alignment vertical="center" textRotation="255" wrapText="1"/>
    </xf>
    <xf numFmtId="0" fontId="6" fillId="9" borderId="5" xfId="0" applyFont="1" applyFill="1" applyBorder="1" applyAlignment="1">
      <alignment horizontal="center" vertical="center"/>
    </xf>
    <xf numFmtId="0" fontId="6" fillId="9" borderId="7" xfId="0" applyFont="1" applyFill="1" applyBorder="1" applyAlignment="1">
      <alignment horizontal="center" vertical="center"/>
    </xf>
    <xf numFmtId="38" fontId="4" fillId="9" borderId="40" xfId="1" applyFont="1" applyFill="1" applyBorder="1" applyProtection="1">
      <alignment vertical="center"/>
    </xf>
    <xf numFmtId="40" fontId="4" fillId="9" borderId="41" xfId="1" applyNumberFormat="1" applyFont="1" applyFill="1" applyBorder="1" applyProtection="1">
      <alignment vertical="center"/>
    </xf>
    <xf numFmtId="38" fontId="4" fillId="9" borderId="48" xfId="1" applyFont="1" applyFill="1" applyBorder="1" applyAlignment="1" applyProtection="1">
      <alignment horizontal="center" vertical="center"/>
    </xf>
    <xf numFmtId="38" fontId="4" fillId="9" borderId="115" xfId="1" applyFont="1" applyFill="1" applyBorder="1" applyAlignment="1" applyProtection="1">
      <alignment horizontal="center" vertical="center"/>
    </xf>
    <xf numFmtId="2" fontId="4" fillId="9" borderId="40" xfId="0" applyNumberFormat="1" applyFont="1" applyFill="1" applyBorder="1">
      <alignment vertical="center"/>
    </xf>
    <xf numFmtId="40" fontId="7" fillId="9" borderId="41" xfId="1" applyNumberFormat="1" applyFont="1" applyFill="1" applyBorder="1" applyProtection="1">
      <alignment vertical="center"/>
    </xf>
    <xf numFmtId="40" fontId="4" fillId="0" borderId="0" xfId="0" applyNumberFormat="1" applyFont="1">
      <alignment vertical="center"/>
    </xf>
    <xf numFmtId="0" fontId="6" fillId="0" borderId="100" xfId="0" applyFont="1" applyBorder="1" applyAlignment="1">
      <alignment horizontal="center" vertical="center"/>
    </xf>
    <xf numFmtId="38" fontId="4" fillId="0" borderId="100" xfId="0" applyNumberFormat="1" applyFont="1" applyBorder="1">
      <alignment vertical="center"/>
    </xf>
    <xf numFmtId="2" fontId="4" fillId="0" borderId="18" xfId="0" applyNumberFormat="1" applyFont="1" applyBorder="1">
      <alignment vertical="center"/>
    </xf>
    <xf numFmtId="38" fontId="4" fillId="0" borderId="65" xfId="1" applyFont="1" applyBorder="1" applyAlignment="1" applyProtection="1">
      <alignment horizontal="center" vertical="center"/>
    </xf>
    <xf numFmtId="176" fontId="20" fillId="0" borderId="100" xfId="0" applyNumberFormat="1" applyFont="1" applyBorder="1" applyAlignment="1">
      <alignment horizontal="right" vertical="center"/>
    </xf>
    <xf numFmtId="38" fontId="4" fillId="13" borderId="100" xfId="0" applyNumberFormat="1" applyFont="1" applyFill="1" applyBorder="1">
      <alignment vertical="center"/>
    </xf>
    <xf numFmtId="38" fontId="4" fillId="0" borderId="100" xfId="1" applyFont="1" applyFill="1" applyBorder="1" applyProtection="1">
      <alignment vertical="center"/>
    </xf>
    <xf numFmtId="38" fontId="4" fillId="0" borderId="100" xfId="1" applyFont="1" applyFill="1" applyBorder="1" applyAlignment="1" applyProtection="1">
      <alignment horizontal="right" vertical="center"/>
    </xf>
    <xf numFmtId="2" fontId="6" fillId="0" borderId="100" xfId="1" applyNumberFormat="1" applyFont="1" applyFill="1" applyBorder="1" applyProtection="1">
      <alignment vertical="center"/>
    </xf>
    <xf numFmtId="177" fontId="6" fillId="0" borderId="100" xfId="1" applyNumberFormat="1" applyFont="1" applyFill="1" applyBorder="1" applyAlignment="1" applyProtection="1">
      <alignment horizontal="center" vertical="center"/>
    </xf>
    <xf numFmtId="40" fontId="6" fillId="0" borderId="18" xfId="1" applyNumberFormat="1" applyFont="1" applyFill="1" applyBorder="1" applyProtection="1">
      <alignment vertical="center"/>
    </xf>
    <xf numFmtId="0" fontId="6" fillId="0" borderId="100" xfId="0" applyFont="1" applyBorder="1" applyAlignment="1">
      <alignment horizontal="left" vertical="center"/>
    </xf>
    <xf numFmtId="0" fontId="4" fillId="0" borderId="10" xfId="0" applyFont="1" applyBorder="1" applyAlignment="1">
      <alignment horizontal="center" vertical="center"/>
    </xf>
    <xf numFmtId="0" fontId="4" fillId="0" borderId="5" xfId="0" applyFont="1" applyBorder="1" applyAlignment="1">
      <alignment horizontal="center" vertical="center" shrinkToFit="1"/>
    </xf>
    <xf numFmtId="0" fontId="4" fillId="0" borderId="2" xfId="0" applyFont="1" applyBorder="1" applyAlignment="1">
      <alignment horizontal="left" vertical="center" shrinkToFit="1"/>
    </xf>
    <xf numFmtId="2" fontId="4" fillId="0" borderId="108" xfId="0" applyNumberFormat="1" applyFont="1" applyBorder="1">
      <alignment vertical="center"/>
    </xf>
    <xf numFmtId="38" fontId="4" fillId="0" borderId="127" xfId="1" applyFont="1" applyBorder="1" applyAlignment="1" applyProtection="1">
      <alignment horizontal="center" vertical="center"/>
    </xf>
    <xf numFmtId="38" fontId="4" fillId="0" borderId="128" xfId="1" applyFont="1" applyFill="1" applyBorder="1" applyProtection="1">
      <alignment vertical="center"/>
    </xf>
    <xf numFmtId="0" fontId="4" fillId="0" borderId="124" xfId="0" applyFont="1" applyBorder="1" applyAlignment="1">
      <alignment horizontal="center" vertical="center"/>
    </xf>
    <xf numFmtId="38" fontId="4" fillId="0" borderId="106" xfId="1" applyFont="1" applyFill="1" applyBorder="1" applyProtection="1">
      <alignment vertical="center"/>
    </xf>
    <xf numFmtId="38" fontId="4" fillId="0" borderId="98" xfId="1" applyFont="1" applyFill="1" applyBorder="1" applyAlignment="1" applyProtection="1">
      <alignment horizontal="right" vertical="center"/>
    </xf>
    <xf numFmtId="40" fontId="4" fillId="0" borderId="3" xfId="0" applyNumberFormat="1" applyFont="1" applyBorder="1">
      <alignment vertical="center"/>
    </xf>
    <xf numFmtId="2" fontId="4" fillId="0" borderId="43" xfId="0" applyNumberFormat="1" applyFont="1" applyBorder="1">
      <alignment vertical="center"/>
    </xf>
    <xf numFmtId="38" fontId="4" fillId="0" borderId="129" xfId="1" applyFont="1" applyBorder="1" applyAlignment="1" applyProtection="1">
      <alignment horizontal="center" vertical="center"/>
    </xf>
    <xf numFmtId="38" fontId="4" fillId="0" borderId="130" xfId="1" applyFont="1" applyFill="1" applyBorder="1" applyProtection="1">
      <alignment vertical="center"/>
    </xf>
    <xf numFmtId="0" fontId="4" fillId="0" borderId="125" xfId="0" applyFont="1" applyBorder="1" applyAlignment="1">
      <alignment horizontal="center" vertical="center"/>
    </xf>
    <xf numFmtId="38" fontId="4" fillId="0" borderId="97" xfId="1" applyFont="1" applyFill="1" applyBorder="1" applyAlignment="1" applyProtection="1">
      <alignment horizontal="right" vertical="center"/>
    </xf>
    <xf numFmtId="38" fontId="4" fillId="0" borderId="125" xfId="1" applyFont="1" applyFill="1" applyBorder="1" applyProtection="1">
      <alignment vertical="center"/>
    </xf>
    <xf numFmtId="40" fontId="4" fillId="0" borderId="1" xfId="0" applyNumberFormat="1" applyFont="1" applyBorder="1">
      <alignment vertical="center"/>
    </xf>
    <xf numFmtId="0" fontId="4" fillId="0" borderId="57" xfId="0" applyFont="1" applyBorder="1" applyAlignment="1">
      <alignment horizontal="center" vertical="center"/>
    </xf>
    <xf numFmtId="0" fontId="4" fillId="0" borderId="53" xfId="0" applyFont="1" applyBorder="1" applyAlignment="1">
      <alignment horizontal="center" vertical="center"/>
    </xf>
    <xf numFmtId="2" fontId="4" fillId="0" borderId="56" xfId="0" applyNumberFormat="1" applyFont="1" applyBorder="1">
      <alignment vertical="center"/>
    </xf>
    <xf numFmtId="38" fontId="4" fillId="0" borderId="131" xfId="1" applyFont="1" applyBorder="1" applyAlignment="1" applyProtection="1">
      <alignment horizontal="center" vertical="center"/>
    </xf>
    <xf numFmtId="38" fontId="4" fillId="0" borderId="132" xfId="1" applyFont="1" applyFill="1" applyBorder="1" applyProtection="1">
      <alignment vertical="center"/>
    </xf>
    <xf numFmtId="0" fontId="4" fillId="0" borderId="126" xfId="0" applyFont="1" applyBorder="1" applyAlignment="1">
      <alignment horizontal="center" vertical="center"/>
    </xf>
    <xf numFmtId="38" fontId="4" fillId="0" borderId="96" xfId="1" applyFont="1" applyFill="1" applyBorder="1" applyAlignment="1" applyProtection="1">
      <alignment horizontal="right" vertical="center"/>
    </xf>
    <xf numFmtId="38" fontId="4" fillId="0" borderId="126" xfId="1" applyFont="1" applyFill="1" applyBorder="1" applyProtection="1">
      <alignment vertical="center"/>
    </xf>
    <xf numFmtId="40" fontId="4" fillId="0" borderId="52" xfId="0" applyNumberFormat="1" applyFont="1" applyBorder="1">
      <alignment vertical="center"/>
    </xf>
    <xf numFmtId="0" fontId="4" fillId="5" borderId="21" xfId="0" applyFont="1" applyFill="1" applyBorder="1" applyAlignment="1">
      <alignment horizontal="left" vertical="center" shrinkToFit="1"/>
    </xf>
    <xf numFmtId="0" fontId="4" fillId="5" borderId="38"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25" xfId="0" applyFont="1" applyFill="1" applyBorder="1" applyAlignment="1">
      <alignment horizontal="center" vertical="center"/>
    </xf>
    <xf numFmtId="2" fontId="4" fillId="5" borderId="121" xfId="0" applyNumberFormat="1" applyFont="1" applyFill="1" applyBorder="1">
      <alignment vertical="center"/>
    </xf>
    <xf numFmtId="38" fontId="4" fillId="5" borderId="133" xfId="1" applyFont="1" applyFill="1" applyBorder="1" applyAlignment="1" applyProtection="1">
      <alignment horizontal="center" vertical="center"/>
    </xf>
    <xf numFmtId="40" fontId="4" fillId="5" borderId="119" xfId="0" applyNumberFormat="1" applyFont="1" applyFill="1" applyBorder="1">
      <alignment vertical="center"/>
    </xf>
    <xf numFmtId="0" fontId="4" fillId="10" borderId="58" xfId="0" applyFont="1" applyFill="1" applyBorder="1" applyAlignment="1">
      <alignment horizontal="center" vertical="center" shrinkToFit="1"/>
    </xf>
    <xf numFmtId="0" fontId="4" fillId="10" borderId="59" xfId="0" applyFont="1" applyFill="1" applyBorder="1" applyAlignment="1">
      <alignment horizontal="center" vertical="center"/>
    </xf>
    <xf numFmtId="38" fontId="4" fillId="10" borderId="40" xfId="1" applyFont="1" applyFill="1" applyBorder="1" applyAlignment="1" applyProtection="1">
      <alignment horizontal="center" vertical="center"/>
    </xf>
    <xf numFmtId="2" fontId="4" fillId="0" borderId="80" xfId="0" applyNumberFormat="1" applyFont="1" applyBorder="1">
      <alignment vertical="center"/>
    </xf>
    <xf numFmtId="38" fontId="4" fillId="0" borderId="135" xfId="1" applyFont="1" applyBorder="1" applyAlignment="1" applyProtection="1">
      <alignment horizontal="center" vertical="center"/>
    </xf>
    <xf numFmtId="38" fontId="4" fillId="0" borderId="136" xfId="1" applyFont="1" applyFill="1" applyBorder="1" applyProtection="1">
      <alignment vertical="center"/>
    </xf>
    <xf numFmtId="0" fontId="4" fillId="0" borderId="134" xfId="0" applyFont="1" applyBorder="1" applyAlignment="1">
      <alignment horizontal="center" vertical="center"/>
    </xf>
    <xf numFmtId="38" fontId="4" fillId="0" borderId="4" xfId="1" applyFont="1" applyFill="1" applyBorder="1" applyProtection="1">
      <alignment vertical="center"/>
    </xf>
    <xf numFmtId="38" fontId="4" fillId="0" borderId="88" xfId="1" applyFont="1" applyFill="1" applyBorder="1" applyAlignment="1" applyProtection="1">
      <alignment horizontal="right" vertical="center"/>
    </xf>
    <xf numFmtId="38" fontId="4" fillId="0" borderId="134" xfId="1" applyFont="1" applyFill="1" applyBorder="1" applyProtection="1">
      <alignment vertical="center"/>
    </xf>
    <xf numFmtId="40" fontId="4" fillId="0" borderId="4" xfId="0" applyNumberFormat="1" applyFont="1" applyBorder="1">
      <alignment vertical="center"/>
    </xf>
    <xf numFmtId="38" fontId="4" fillId="0" borderId="29" xfId="1" applyFont="1" applyFill="1" applyBorder="1" applyAlignment="1" applyProtection="1">
      <alignment horizontal="center" vertical="center"/>
    </xf>
    <xf numFmtId="40" fontId="7" fillId="0" borderId="17" xfId="1" applyNumberFormat="1" applyFont="1" applyFill="1" applyBorder="1" applyProtection="1">
      <alignment vertical="center"/>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2" fontId="4" fillId="0" borderId="50" xfId="0" applyNumberFormat="1" applyFont="1" applyBorder="1">
      <alignment vertical="center"/>
    </xf>
    <xf numFmtId="38" fontId="4" fillId="0" borderId="125" xfId="1" applyFont="1" applyFill="1" applyBorder="1" applyAlignment="1" applyProtection="1">
      <alignment horizontal="center" vertical="center"/>
    </xf>
    <xf numFmtId="0" fontId="4" fillId="0" borderId="57" xfId="0" applyFont="1" applyBorder="1" applyAlignment="1">
      <alignment horizontal="center" vertical="center" wrapText="1"/>
    </xf>
    <xf numFmtId="0" fontId="4" fillId="0" borderId="53" xfId="0" applyFont="1" applyBorder="1" applyAlignment="1">
      <alignment horizontal="center" vertical="center" wrapText="1"/>
    </xf>
    <xf numFmtId="2" fontId="4" fillId="0" borderId="83" xfId="0" applyNumberFormat="1" applyFont="1" applyBorder="1">
      <alignment vertical="center"/>
    </xf>
    <xf numFmtId="38" fontId="4" fillId="0" borderId="126" xfId="1" applyFont="1" applyFill="1" applyBorder="1" applyAlignment="1" applyProtection="1">
      <alignment horizontal="center" vertical="center"/>
    </xf>
    <xf numFmtId="0" fontId="4" fillId="5" borderId="38" xfId="0" applyFont="1" applyFill="1" applyBorder="1" applyAlignment="1">
      <alignment horizontal="center" vertical="center" wrapText="1"/>
    </xf>
    <xf numFmtId="0" fontId="4" fillId="5" borderId="37" xfId="0" applyFont="1" applyFill="1" applyBorder="1" applyAlignment="1">
      <alignment horizontal="center" vertical="center" wrapText="1"/>
    </xf>
    <xf numFmtId="2" fontId="4" fillId="5" borderId="116" xfId="0" applyNumberFormat="1" applyFont="1" applyFill="1" applyBorder="1">
      <alignment vertical="center"/>
    </xf>
    <xf numFmtId="0" fontId="4" fillId="10" borderId="59" xfId="0" applyFont="1" applyFill="1" applyBorder="1" applyAlignment="1">
      <alignment horizontal="center" vertical="center" wrapText="1"/>
    </xf>
    <xf numFmtId="40" fontId="4" fillId="10" borderId="40" xfId="1" applyNumberFormat="1" applyFont="1" applyFill="1" applyBorder="1" applyProtection="1">
      <alignment vertical="center"/>
    </xf>
    <xf numFmtId="0" fontId="4" fillId="8" borderId="21" xfId="0" applyFont="1" applyFill="1" applyBorder="1" applyAlignment="1">
      <alignment horizontal="center" vertical="center" shrinkToFit="1"/>
    </xf>
    <xf numFmtId="38" fontId="4" fillId="8" borderId="76" xfId="1" applyFont="1" applyFill="1" applyBorder="1" applyProtection="1">
      <alignment vertical="center"/>
    </xf>
    <xf numFmtId="40" fontId="4" fillId="8" borderId="78" xfId="1" applyNumberFormat="1" applyFont="1" applyFill="1" applyBorder="1" applyProtection="1">
      <alignment vertical="center"/>
    </xf>
    <xf numFmtId="38" fontId="4" fillId="8" borderId="73" xfId="1" applyFont="1" applyFill="1" applyBorder="1" applyAlignment="1" applyProtection="1">
      <alignment horizontal="center" vertical="center"/>
    </xf>
    <xf numFmtId="38" fontId="4" fillId="8" borderId="76" xfId="1" applyFont="1" applyFill="1" applyBorder="1" applyAlignment="1" applyProtection="1">
      <alignment horizontal="center" vertical="center"/>
    </xf>
    <xf numFmtId="38" fontId="4" fillId="8" borderId="77" xfId="1" applyFont="1" applyFill="1" applyBorder="1" applyAlignment="1" applyProtection="1">
      <alignment horizontal="center" vertical="center"/>
    </xf>
    <xf numFmtId="0" fontId="6" fillId="9" borderId="5" xfId="0" applyFont="1" applyFill="1" applyBorder="1" applyAlignment="1">
      <alignment horizontal="center" vertical="center" shrinkToFit="1"/>
    </xf>
    <xf numFmtId="0" fontId="4" fillId="9" borderId="7" xfId="0" applyFont="1" applyFill="1" applyBorder="1" applyAlignment="1">
      <alignment horizontal="center" vertical="center"/>
    </xf>
    <xf numFmtId="38" fontId="4" fillId="9" borderId="7" xfId="1" applyFont="1" applyFill="1" applyBorder="1" applyProtection="1">
      <alignment vertical="center"/>
    </xf>
    <xf numFmtId="40" fontId="4" fillId="9" borderId="8" xfId="1" applyNumberFormat="1" applyFont="1" applyFill="1" applyBorder="1" applyProtection="1">
      <alignment vertical="center"/>
    </xf>
    <xf numFmtId="38" fontId="4" fillId="9" borderId="5" xfId="1" applyFont="1" applyFill="1" applyBorder="1" applyAlignment="1" applyProtection="1">
      <alignment horizontal="center" vertical="center"/>
    </xf>
    <xf numFmtId="38" fontId="4" fillId="9" borderId="7" xfId="1" applyFont="1" applyFill="1" applyBorder="1" applyAlignment="1" applyProtection="1">
      <alignment horizontal="center" vertical="center"/>
    </xf>
    <xf numFmtId="2" fontId="4" fillId="9" borderId="7" xfId="0" applyNumberFormat="1" applyFont="1" applyFill="1" applyBorder="1">
      <alignment vertical="center"/>
    </xf>
    <xf numFmtId="38" fontId="4" fillId="9" borderId="6" xfId="1" applyFont="1" applyFill="1" applyBorder="1" applyAlignment="1" applyProtection="1">
      <alignment horizontal="center" vertical="center"/>
    </xf>
    <xf numFmtId="40" fontId="7" fillId="9" borderId="8" xfId="1" applyNumberFormat="1" applyFont="1" applyFill="1" applyBorder="1" applyProtection="1">
      <alignment vertical="center"/>
    </xf>
    <xf numFmtId="0" fontId="6" fillId="0" borderId="0" xfId="0" applyFont="1" applyAlignment="1">
      <alignment vertical="center" textRotation="255"/>
    </xf>
    <xf numFmtId="0" fontId="6" fillId="0" borderId="37" xfId="0" applyFont="1" applyBorder="1" applyAlignment="1">
      <alignment horizontal="center" vertical="center" shrinkToFit="1"/>
    </xf>
    <xf numFmtId="0" fontId="4" fillId="0" borderId="38" xfId="0" applyFont="1" applyBorder="1" applyAlignment="1">
      <alignment horizontal="center" vertical="center"/>
    </xf>
    <xf numFmtId="38" fontId="4" fillId="0" borderId="0" xfId="1" applyFont="1" applyFill="1" applyBorder="1" applyAlignment="1" applyProtection="1">
      <alignment horizontal="center" vertical="center"/>
    </xf>
    <xf numFmtId="38" fontId="4" fillId="0" borderId="37" xfId="1" applyFont="1" applyFill="1" applyBorder="1" applyAlignment="1" applyProtection="1">
      <alignment horizontal="center" vertical="center"/>
    </xf>
    <xf numFmtId="38" fontId="4" fillId="0" borderId="25" xfId="1" applyFont="1" applyFill="1" applyBorder="1" applyProtection="1">
      <alignment vertical="center"/>
    </xf>
    <xf numFmtId="40" fontId="4" fillId="0" borderId="0" xfId="1" applyNumberFormat="1" applyFont="1" applyFill="1" applyBorder="1" applyProtection="1">
      <alignment vertical="center"/>
    </xf>
    <xf numFmtId="38" fontId="4" fillId="13" borderId="25" xfId="1" applyFont="1" applyFill="1" applyBorder="1" applyProtection="1">
      <alignment vertical="center"/>
    </xf>
    <xf numFmtId="38" fontId="4" fillId="9" borderId="0" xfId="1" applyFont="1" applyFill="1" applyBorder="1" applyAlignment="1" applyProtection="1">
      <alignment horizontal="center" vertical="center"/>
    </xf>
    <xf numFmtId="38" fontId="4" fillId="0" borderId="0" xfId="1" applyFont="1" applyFill="1" applyBorder="1" applyAlignment="1" applyProtection="1">
      <alignment vertical="center"/>
    </xf>
    <xf numFmtId="2" fontId="4" fillId="0" borderId="25" xfId="0" applyNumberFormat="1" applyFont="1" applyBorder="1">
      <alignment vertical="center"/>
    </xf>
    <xf numFmtId="40" fontId="7" fillId="0" borderId="38" xfId="1" applyNumberFormat="1" applyFont="1" applyFill="1" applyBorder="1" applyProtection="1">
      <alignment vertical="center"/>
    </xf>
    <xf numFmtId="0" fontId="6" fillId="0" borderId="5" xfId="0" applyFont="1" applyBorder="1" applyAlignment="1">
      <alignment horizontal="center" vertical="center"/>
    </xf>
    <xf numFmtId="38" fontId="4" fillId="11" borderId="7" xfId="1" applyFont="1" applyFill="1" applyBorder="1" applyProtection="1">
      <alignment vertical="center"/>
    </xf>
    <xf numFmtId="40" fontId="4" fillId="11" borderId="22" xfId="1" applyNumberFormat="1" applyFont="1" applyFill="1" applyBorder="1" applyProtection="1">
      <alignment vertical="center"/>
    </xf>
    <xf numFmtId="38" fontId="4" fillId="0" borderId="9" xfId="1" applyFont="1" applyFill="1" applyBorder="1" applyAlignment="1" applyProtection="1">
      <alignment horizontal="center" vertical="center"/>
    </xf>
    <xf numFmtId="38" fontId="4" fillId="0" borderId="9" xfId="1" applyFont="1" applyFill="1" applyBorder="1" applyAlignment="1" applyProtection="1">
      <alignment vertical="center"/>
    </xf>
    <xf numFmtId="2" fontId="4" fillId="11" borderId="7" xfId="0" applyNumberFormat="1" applyFont="1" applyFill="1" applyBorder="1">
      <alignment vertical="center"/>
    </xf>
    <xf numFmtId="40" fontId="7" fillId="11" borderId="8" xfId="1" applyNumberFormat="1" applyFont="1" applyFill="1" applyBorder="1" applyProtection="1">
      <alignment vertical="center"/>
    </xf>
    <xf numFmtId="38" fontId="6" fillId="0" borderId="0" xfId="0" applyNumberFormat="1" applyFont="1" applyAlignment="1">
      <alignment horizontal="right" vertical="center"/>
    </xf>
    <xf numFmtId="2" fontId="6" fillId="0" borderId="0" xfId="0" applyNumberFormat="1" applyFont="1">
      <alignment vertical="center"/>
    </xf>
    <xf numFmtId="38" fontId="4" fillId="0" borderId="0" xfId="1" applyFont="1" applyBorder="1" applyAlignment="1" applyProtection="1">
      <alignment horizontal="center" vertical="center"/>
    </xf>
    <xf numFmtId="38" fontId="4" fillId="0" borderId="0" xfId="1" applyFont="1" applyFill="1" applyBorder="1" applyAlignment="1" applyProtection="1">
      <alignment horizontal="right" vertical="center"/>
    </xf>
    <xf numFmtId="177" fontId="6" fillId="0" borderId="0" xfId="1" applyNumberFormat="1" applyFont="1" applyFill="1" applyBorder="1" applyAlignment="1" applyProtection="1">
      <alignment horizontal="center" vertical="center" wrapText="1"/>
    </xf>
    <xf numFmtId="177" fontId="15" fillId="0" borderId="0" xfId="1" applyNumberFormat="1" applyFont="1" applyFill="1" applyBorder="1" applyAlignment="1" applyProtection="1">
      <alignment horizontal="center" vertical="center" wrapText="1"/>
    </xf>
    <xf numFmtId="2" fontId="3" fillId="3" borderId="20" xfId="0" applyNumberFormat="1" applyFont="1" applyFill="1" applyBorder="1">
      <alignment vertical="center"/>
    </xf>
    <xf numFmtId="38" fontId="3" fillId="0" borderId="0" xfId="1" applyFont="1" applyFill="1" applyBorder="1" applyAlignment="1" applyProtection="1">
      <alignment horizontal="center" vertical="center"/>
    </xf>
    <xf numFmtId="40" fontId="3" fillId="3" borderId="20" xfId="1" applyNumberFormat="1" applyFont="1" applyFill="1" applyBorder="1" applyProtection="1">
      <alignment vertical="center"/>
    </xf>
    <xf numFmtId="177" fontId="3" fillId="0" borderId="0" xfId="1" applyNumberFormat="1" applyFont="1" applyFill="1" applyBorder="1" applyAlignment="1" applyProtection="1">
      <alignment horizontal="center" vertical="center"/>
    </xf>
    <xf numFmtId="40" fontId="3" fillId="2" borderId="20" xfId="1" applyNumberFormat="1" applyFont="1" applyFill="1" applyBorder="1" applyProtection="1">
      <alignment vertical="center"/>
    </xf>
    <xf numFmtId="0" fontId="37" fillId="0" borderId="0" xfId="0" applyFont="1">
      <alignment vertical="center"/>
    </xf>
    <xf numFmtId="0" fontId="24" fillId="0" borderId="100" xfId="0" applyFont="1" applyBorder="1" applyAlignment="1">
      <alignment horizontal="center" vertical="center" wrapText="1" shrinkToFit="1"/>
    </xf>
    <xf numFmtId="0" fontId="24" fillId="0" borderId="0" xfId="0" applyFont="1" applyAlignment="1">
      <alignment horizontal="center" vertical="center" wrapText="1" shrinkToFit="1"/>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38" fontId="20" fillId="0" borderId="0" xfId="1" applyFont="1" applyFill="1" applyBorder="1" applyAlignment="1" applyProtection="1">
      <alignment horizontal="right" vertical="center"/>
    </xf>
    <xf numFmtId="38" fontId="20" fillId="0" borderId="37" xfId="1" applyFont="1" applyFill="1" applyBorder="1" applyAlignment="1" applyProtection="1">
      <alignment horizontal="right" vertical="center"/>
    </xf>
    <xf numFmtId="38" fontId="9" fillId="12" borderId="28" xfId="0" applyNumberFormat="1" applyFont="1" applyFill="1" applyBorder="1" applyAlignment="1">
      <alignment horizontal="center" vertical="center"/>
    </xf>
    <xf numFmtId="38" fontId="9" fillId="12" borderId="26" xfId="0" applyNumberFormat="1" applyFont="1" applyFill="1" applyBorder="1" applyAlignment="1">
      <alignment horizontal="center" vertical="center"/>
    </xf>
    <xf numFmtId="38" fontId="9" fillId="12" borderId="145" xfId="0" applyNumberFormat="1" applyFont="1" applyFill="1" applyBorder="1" applyAlignment="1">
      <alignment horizontal="center" vertical="center"/>
    </xf>
    <xf numFmtId="38" fontId="9" fillId="12" borderId="23" xfId="0" applyNumberFormat="1" applyFont="1" applyFill="1" applyBorder="1" applyAlignment="1">
      <alignment horizontal="center" vertical="center"/>
    </xf>
    <xf numFmtId="38" fontId="4" fillId="12" borderId="28" xfId="0" applyNumberFormat="1" applyFont="1" applyFill="1" applyBorder="1" applyAlignment="1">
      <alignment horizontal="center" vertical="center"/>
    </xf>
    <xf numFmtId="0" fontId="4" fillId="12" borderId="26" xfId="0" applyFont="1" applyFill="1" applyBorder="1" applyAlignment="1">
      <alignment horizontal="center" vertical="center"/>
    </xf>
    <xf numFmtId="0" fontId="4" fillId="12" borderId="145" xfId="0" applyFont="1" applyFill="1" applyBorder="1" applyAlignment="1">
      <alignment horizontal="center" vertical="center"/>
    </xf>
    <xf numFmtId="0" fontId="4" fillId="12" borderId="23" xfId="0" applyFont="1" applyFill="1" applyBorder="1" applyAlignment="1">
      <alignment horizontal="center" vertical="center"/>
    </xf>
    <xf numFmtId="38" fontId="4" fillId="5" borderId="91" xfId="1" applyFont="1" applyFill="1" applyBorder="1" applyAlignment="1" applyProtection="1">
      <alignment horizontal="center" vertical="center"/>
    </xf>
    <xf numFmtId="38" fontId="4" fillId="5" borderId="92" xfId="1" applyFont="1" applyFill="1" applyBorder="1" applyAlignment="1" applyProtection="1">
      <alignment horizontal="center" vertical="center"/>
    </xf>
    <xf numFmtId="38" fontId="4" fillId="8" borderId="146" xfId="1" applyFont="1" applyFill="1" applyBorder="1" applyAlignment="1" applyProtection="1">
      <alignment horizontal="center" vertical="center"/>
    </xf>
    <xf numFmtId="38" fontId="4" fillId="8" borderId="147" xfId="1" applyFont="1" applyFill="1" applyBorder="1" applyAlignment="1" applyProtection="1">
      <alignment horizontal="center" vertical="center"/>
    </xf>
    <xf numFmtId="38" fontId="9" fillId="13" borderId="1" xfId="0" applyNumberFormat="1" applyFont="1" applyFill="1" applyBorder="1" applyAlignment="1">
      <alignment horizontal="center" vertical="center"/>
    </xf>
    <xf numFmtId="0" fontId="9" fillId="13" borderId="1" xfId="0" applyFont="1" applyFill="1" applyBorder="1" applyAlignment="1">
      <alignment horizontal="center" vertical="center"/>
    </xf>
    <xf numFmtId="10" fontId="9" fillId="13" borderId="1" xfId="2" applyNumberFormat="1" applyFont="1" applyFill="1" applyBorder="1" applyAlignment="1" applyProtection="1">
      <alignment horizontal="center" vertical="center"/>
    </xf>
    <xf numFmtId="0" fontId="4" fillId="10" borderId="68" xfId="0" applyFont="1" applyFill="1" applyBorder="1" applyAlignment="1">
      <alignment horizontal="center" vertical="center" wrapText="1"/>
    </xf>
    <xf numFmtId="0" fontId="4" fillId="10" borderId="69" xfId="0" applyFont="1" applyFill="1" applyBorder="1" applyAlignment="1">
      <alignment horizontal="center" vertical="center" wrapText="1"/>
    </xf>
    <xf numFmtId="38" fontId="4" fillId="0" borderId="88" xfId="1" applyFont="1" applyFill="1" applyBorder="1" applyAlignment="1" applyProtection="1">
      <alignment horizontal="center" vertical="center"/>
    </xf>
    <xf numFmtId="38" fontId="4" fillId="0" borderId="85" xfId="1" applyFont="1" applyFill="1" applyBorder="1" applyAlignment="1" applyProtection="1">
      <alignment horizontal="center" vertical="center"/>
    </xf>
    <xf numFmtId="38" fontId="4" fillId="0" borderId="97" xfId="1" applyFont="1" applyFill="1" applyBorder="1" applyAlignment="1" applyProtection="1">
      <alignment horizontal="center" vertical="center"/>
    </xf>
    <xf numFmtId="38" fontId="4" fillId="0" borderId="86" xfId="1" applyFont="1" applyFill="1" applyBorder="1" applyAlignment="1" applyProtection="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38" fontId="4" fillId="10" borderId="91" xfId="1" applyFont="1" applyFill="1" applyBorder="1" applyAlignment="1" applyProtection="1">
      <alignment horizontal="right" vertical="center"/>
    </xf>
    <xf numFmtId="38" fontId="4" fillId="10" borderId="92" xfId="1" applyFont="1" applyFill="1" applyBorder="1" applyAlignment="1" applyProtection="1">
      <alignment horizontal="right" vertical="center"/>
    </xf>
    <xf numFmtId="0" fontId="4" fillId="0" borderId="97"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3" fillId="0" borderId="14" xfId="0" applyFont="1" applyBorder="1" applyAlignment="1">
      <alignment horizontal="center" vertical="center" textRotation="255" wrapText="1"/>
    </xf>
    <xf numFmtId="0" fontId="4" fillId="10" borderId="91" xfId="0" applyFont="1" applyFill="1" applyBorder="1" applyAlignment="1">
      <alignment horizontal="center" vertical="center"/>
    </xf>
    <xf numFmtId="0" fontId="4" fillId="10" borderId="92" xfId="0" applyFont="1" applyFill="1" applyBorder="1" applyAlignment="1">
      <alignment horizontal="center" vertical="center"/>
    </xf>
    <xf numFmtId="38" fontId="4" fillId="0" borderId="46" xfId="1" applyFont="1" applyFill="1" applyBorder="1" applyAlignment="1" applyProtection="1">
      <alignment horizontal="right" vertical="center"/>
    </xf>
    <xf numFmtId="38" fontId="4" fillId="0" borderId="44" xfId="1" applyFont="1" applyFill="1" applyBorder="1" applyAlignment="1" applyProtection="1">
      <alignment horizontal="right" vertical="center"/>
    </xf>
    <xf numFmtId="38" fontId="4" fillId="0" borderId="46" xfId="1" applyFont="1" applyFill="1" applyBorder="1" applyAlignment="1" applyProtection="1">
      <alignment vertical="center"/>
    </xf>
    <xf numFmtId="38" fontId="4" fillId="0" borderId="44" xfId="1" applyFont="1" applyFill="1" applyBorder="1" applyAlignment="1" applyProtection="1">
      <alignment vertical="center"/>
    </xf>
    <xf numFmtId="38" fontId="4" fillId="0" borderId="57" xfId="1" applyFont="1" applyFill="1" applyBorder="1" applyAlignment="1" applyProtection="1">
      <alignment horizontal="right" vertical="center"/>
    </xf>
    <xf numFmtId="38" fontId="4" fillId="0" borderId="53" xfId="1" applyFont="1" applyFill="1" applyBorder="1" applyAlignment="1" applyProtection="1">
      <alignment horizontal="right" vertical="center"/>
    </xf>
    <xf numFmtId="38" fontId="4" fillId="0" borderId="57" xfId="1" applyFont="1" applyFill="1" applyBorder="1" applyAlignment="1" applyProtection="1">
      <alignment vertical="center"/>
    </xf>
    <xf numFmtId="38" fontId="4" fillId="0" borderId="53" xfId="1" applyFont="1" applyFill="1" applyBorder="1" applyAlignment="1" applyProtection="1">
      <alignment vertical="center"/>
    </xf>
    <xf numFmtId="0" fontId="3" fillId="0" borderId="12"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4" fillId="10" borderId="68" xfId="0" applyFont="1" applyFill="1" applyBorder="1" applyAlignment="1">
      <alignment horizontal="center" vertical="center"/>
    </xf>
    <xf numFmtId="0" fontId="4" fillId="10" borderId="69" xfId="0" applyFont="1" applyFill="1" applyBorder="1" applyAlignment="1">
      <alignment horizontal="center" vertical="center"/>
    </xf>
    <xf numFmtId="38" fontId="4" fillId="10" borderId="91" xfId="1" applyFont="1" applyFill="1" applyBorder="1" applyAlignment="1" applyProtection="1">
      <alignment vertical="center"/>
    </xf>
    <xf numFmtId="38" fontId="4" fillId="10" borderId="92" xfId="1" applyFont="1" applyFill="1" applyBorder="1" applyAlignment="1" applyProtection="1">
      <alignment vertical="center"/>
    </xf>
    <xf numFmtId="38" fontId="4" fillId="0" borderId="84" xfId="1" applyFont="1" applyFill="1" applyBorder="1" applyAlignment="1" applyProtection="1">
      <alignment vertical="center"/>
    </xf>
    <xf numFmtId="38" fontId="4" fillId="0" borderId="24" xfId="1" applyFont="1" applyFill="1" applyBorder="1" applyAlignment="1" applyProtection="1">
      <alignment vertical="center"/>
    </xf>
    <xf numFmtId="38" fontId="4" fillId="5" borderId="42" xfId="1" applyFont="1" applyFill="1" applyBorder="1" applyAlignment="1" applyProtection="1">
      <alignment horizontal="right" vertical="center"/>
    </xf>
    <xf numFmtId="38" fontId="4" fillId="5" borderId="39" xfId="1" applyFont="1" applyFill="1" applyBorder="1" applyAlignment="1" applyProtection="1">
      <alignment horizontal="right" vertical="center"/>
    </xf>
    <xf numFmtId="38" fontId="4" fillId="0" borderId="96"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0" fontId="4" fillId="0" borderId="96" xfId="0" applyFont="1" applyBorder="1" applyAlignment="1">
      <alignment horizontal="center" vertical="center"/>
    </xf>
    <xf numFmtId="0" fontId="4" fillId="0" borderId="87" xfId="0" applyFont="1" applyBorder="1" applyAlignment="1">
      <alignment horizontal="center" vertical="center"/>
    </xf>
    <xf numFmtId="0" fontId="4" fillId="0" borderId="97" xfId="0" applyFont="1" applyBorder="1" applyAlignment="1">
      <alignment horizontal="center" vertical="center"/>
    </xf>
    <xf numFmtId="0" fontId="4" fillId="0" borderId="86" xfId="0" applyFont="1" applyBorder="1" applyAlignment="1">
      <alignment horizontal="center"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8" borderId="71" xfId="0" applyFont="1" applyFill="1" applyBorder="1" applyAlignment="1">
      <alignment horizontal="center" vertical="center" wrapText="1"/>
    </xf>
    <xf numFmtId="0" fontId="4" fillId="8" borderId="72" xfId="0" applyFont="1" applyFill="1" applyBorder="1" applyAlignment="1">
      <alignment horizontal="center"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15" borderId="2" xfId="0" applyFont="1" applyFill="1" applyBorder="1" applyAlignment="1" applyProtection="1">
      <alignment horizontal="center" vertical="center"/>
      <protection locked="0"/>
    </xf>
    <xf numFmtId="0" fontId="4" fillId="15" borderId="3" xfId="0"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wrapText="1"/>
    </xf>
    <xf numFmtId="38" fontId="3" fillId="0" borderId="32" xfId="1" applyFont="1" applyFill="1" applyBorder="1" applyAlignment="1" applyProtection="1">
      <alignment horizontal="center" vertical="center" wrapText="1"/>
    </xf>
    <xf numFmtId="0" fontId="4" fillId="15" borderId="49" xfId="0" applyFont="1" applyFill="1" applyBorder="1" applyAlignment="1" applyProtection="1">
      <alignment horizontal="center" vertical="center"/>
      <protection locked="0"/>
    </xf>
    <xf numFmtId="0" fontId="4" fillId="15" borderId="1" xfId="0" applyFont="1" applyFill="1" applyBorder="1" applyAlignment="1" applyProtection="1">
      <alignment horizontal="center" vertical="center"/>
      <protection locked="0"/>
    </xf>
    <xf numFmtId="0" fontId="10" fillId="0" borderId="103" xfId="0" applyFont="1" applyBorder="1" applyAlignment="1">
      <alignment horizontal="center" vertical="center" wrapText="1"/>
    </xf>
    <xf numFmtId="0" fontId="10" fillId="0" borderId="104" xfId="0" applyFont="1" applyBorder="1" applyAlignment="1">
      <alignment horizontal="center" vertical="center" wrapText="1"/>
    </xf>
    <xf numFmtId="38" fontId="4" fillId="10" borderId="42" xfId="1" applyFont="1" applyFill="1" applyBorder="1" applyAlignment="1" applyProtection="1">
      <alignment vertical="center"/>
    </xf>
    <xf numFmtId="38" fontId="4" fillId="10" borderId="39" xfId="1" applyFont="1" applyFill="1" applyBorder="1" applyAlignment="1" applyProtection="1">
      <alignment vertical="center"/>
    </xf>
    <xf numFmtId="0" fontId="6" fillId="9" borderId="71" xfId="0" applyFont="1" applyFill="1" applyBorder="1" applyAlignment="1">
      <alignment horizontal="center" vertical="center"/>
    </xf>
    <xf numFmtId="0" fontId="6" fillId="9" borderId="72" xfId="0" applyFont="1" applyFill="1" applyBorder="1" applyAlignment="1">
      <alignment horizontal="center" vertical="center"/>
    </xf>
    <xf numFmtId="38" fontId="4" fillId="9" borderId="42" xfId="1" applyFont="1" applyFill="1" applyBorder="1" applyAlignment="1" applyProtection="1">
      <alignment vertical="center"/>
    </xf>
    <xf numFmtId="38" fontId="4" fillId="9" borderId="39" xfId="1" applyFont="1" applyFill="1" applyBorder="1" applyAlignment="1" applyProtection="1">
      <alignment vertical="center"/>
    </xf>
    <xf numFmtId="38" fontId="4" fillId="10" borderId="42" xfId="1" applyFont="1" applyFill="1" applyBorder="1" applyAlignment="1" applyProtection="1">
      <alignment horizontal="right" vertical="center"/>
    </xf>
    <xf numFmtId="38" fontId="4" fillId="10" borderId="39" xfId="1" applyFont="1" applyFill="1" applyBorder="1" applyAlignment="1" applyProtection="1">
      <alignment horizontal="right" vertical="center"/>
    </xf>
    <xf numFmtId="38" fontId="4" fillId="0" borderId="93" xfId="1" applyFont="1" applyFill="1" applyBorder="1" applyAlignment="1" applyProtection="1">
      <alignment vertical="center"/>
    </xf>
    <xf numFmtId="38" fontId="4" fillId="0" borderId="94" xfId="1" applyFont="1" applyFill="1" applyBorder="1" applyAlignment="1" applyProtection="1">
      <alignment vertical="center"/>
    </xf>
    <xf numFmtId="0" fontId="4" fillId="0" borderId="96" xfId="0" applyFont="1" applyBorder="1" applyAlignment="1">
      <alignment horizontal="center" vertical="center" wrapText="1"/>
    </xf>
    <xf numFmtId="0" fontId="4" fillId="0" borderId="87" xfId="0" applyFont="1" applyBorder="1" applyAlignment="1">
      <alignment horizontal="center" vertical="center" wrapText="1"/>
    </xf>
    <xf numFmtId="0" fontId="4" fillId="5" borderId="91" xfId="0" applyFont="1" applyFill="1" applyBorder="1" applyAlignment="1">
      <alignment horizontal="center" vertical="center" wrapText="1"/>
    </xf>
    <xf numFmtId="0" fontId="4" fillId="5" borderId="92"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2" xfId="0" applyFont="1" applyBorder="1" applyAlignment="1">
      <alignment horizontal="center" vertical="center" wrapText="1"/>
    </xf>
    <xf numFmtId="38" fontId="4" fillId="0" borderId="84" xfId="1" applyFont="1" applyFill="1" applyBorder="1" applyAlignment="1" applyProtection="1">
      <alignment horizontal="right" vertical="center"/>
    </xf>
    <xf numFmtId="0" fontId="4" fillId="0" borderId="24" xfId="1" applyNumberFormat="1" applyFont="1" applyFill="1" applyBorder="1" applyAlignment="1" applyProtection="1">
      <alignment horizontal="right" vertical="center"/>
    </xf>
    <xf numFmtId="2" fontId="3" fillId="3" borderId="12" xfId="0" applyNumberFormat="1" applyFont="1" applyFill="1" applyBorder="1" applyAlignment="1">
      <alignment horizontal="right" vertical="center"/>
    </xf>
    <xf numFmtId="0" fontId="3" fillId="3" borderId="14" xfId="0" applyFont="1" applyFill="1" applyBorder="1" applyAlignment="1">
      <alignment horizontal="right" vertical="center"/>
    </xf>
    <xf numFmtId="0" fontId="4" fillId="7" borderId="28" xfId="0" applyFont="1" applyFill="1" applyBorder="1" applyAlignment="1">
      <alignment horizontal="center" vertical="center" shrinkToFit="1"/>
    </xf>
    <xf numFmtId="0" fontId="4" fillId="7" borderId="27" xfId="0" applyFont="1" applyFill="1" applyBorder="1" applyAlignment="1">
      <alignment horizontal="center" vertical="center" shrinkToFit="1"/>
    </xf>
    <xf numFmtId="0" fontId="4" fillId="7" borderId="26" xfId="0" applyFont="1" applyFill="1" applyBorder="1" applyAlignment="1">
      <alignment horizontal="center" vertical="center" shrinkToFit="1"/>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22" xfId="0" applyFont="1" applyBorder="1" applyAlignment="1">
      <alignment horizontal="left" vertical="center" shrinkToFit="1"/>
    </xf>
    <xf numFmtId="0" fontId="4" fillId="8" borderId="137" xfId="0" applyFont="1" applyFill="1" applyBorder="1" applyAlignment="1">
      <alignment horizontal="center" vertical="center" wrapText="1"/>
    </xf>
    <xf numFmtId="0" fontId="4" fillId="8" borderId="138" xfId="0" applyFont="1" applyFill="1" applyBorder="1" applyAlignment="1">
      <alignment horizontal="center" vertical="center" wrapText="1"/>
    </xf>
    <xf numFmtId="38" fontId="4" fillId="0" borderId="98" xfId="1" applyFont="1" applyFill="1" applyBorder="1" applyAlignment="1" applyProtection="1">
      <alignment horizontal="center" vertical="center"/>
    </xf>
    <xf numFmtId="38" fontId="4" fillId="0" borderId="99" xfId="1" applyFont="1" applyFill="1" applyBorder="1" applyAlignment="1" applyProtection="1">
      <alignment horizontal="center" vertical="center"/>
    </xf>
    <xf numFmtId="38" fontId="4" fillId="10" borderId="91" xfId="1" applyFont="1" applyFill="1" applyBorder="1" applyAlignment="1" applyProtection="1">
      <alignment horizontal="center" vertical="center"/>
    </xf>
    <xf numFmtId="38" fontId="4" fillId="10" borderId="92" xfId="1" applyFont="1" applyFill="1" applyBorder="1" applyAlignment="1" applyProtection="1">
      <alignment horizontal="center" vertical="center"/>
    </xf>
    <xf numFmtId="0" fontId="4" fillId="0" borderId="65" xfId="0" applyFont="1" applyBorder="1" applyAlignment="1">
      <alignment horizontal="center" vertical="center"/>
    </xf>
    <xf numFmtId="0" fontId="4" fillId="0" borderId="31" xfId="0" applyFont="1" applyBorder="1" applyAlignment="1">
      <alignment horizontal="center" vertical="center"/>
    </xf>
    <xf numFmtId="0" fontId="4" fillId="0" borderId="66" xfId="0" applyFont="1" applyBorder="1" applyAlignment="1">
      <alignment horizontal="center" vertical="center"/>
    </xf>
    <xf numFmtId="0" fontId="6" fillId="0" borderId="0" xfId="0" applyFont="1" applyAlignment="1">
      <alignment horizontal="center"/>
    </xf>
    <xf numFmtId="38" fontId="4" fillId="0" borderId="0" xfId="0" applyNumberFormat="1" applyFont="1" applyAlignment="1">
      <alignment horizontal="center" vertical="center" wrapText="1"/>
    </xf>
    <xf numFmtId="38" fontId="4" fillId="0" borderId="32" xfId="0" applyNumberFormat="1" applyFont="1" applyBorder="1" applyAlignment="1">
      <alignment horizontal="center" vertical="center" wrapText="1"/>
    </xf>
    <xf numFmtId="38" fontId="4" fillId="8" borderId="42" xfId="1" applyFont="1" applyFill="1" applyBorder="1" applyAlignment="1" applyProtection="1">
      <alignment horizontal="right" vertical="center"/>
    </xf>
    <xf numFmtId="38" fontId="4" fillId="8" borderId="39" xfId="1" applyFont="1" applyFill="1" applyBorder="1" applyAlignment="1" applyProtection="1">
      <alignment horizontal="right" vertical="center"/>
    </xf>
    <xf numFmtId="10" fontId="5" fillId="3" borderId="12" xfId="2" applyNumberFormat="1" applyFont="1" applyFill="1" applyBorder="1" applyAlignment="1">
      <alignment horizontal="center" vertical="center"/>
    </xf>
    <xf numFmtId="10" fontId="5" fillId="3" borderId="14" xfId="2" applyNumberFormat="1" applyFont="1" applyFill="1" applyBorder="1" applyAlignment="1">
      <alignment horizontal="center" vertical="center"/>
    </xf>
    <xf numFmtId="0" fontId="20" fillId="7" borderId="46" xfId="0" applyFont="1" applyFill="1" applyBorder="1" applyAlignment="1">
      <alignment horizontal="left" vertical="center" wrapText="1"/>
    </xf>
    <xf numFmtId="0" fontId="20" fillId="7" borderId="44" xfId="0" applyFont="1" applyFill="1" applyBorder="1" applyAlignment="1">
      <alignment horizontal="left" vertical="center" wrapText="1"/>
    </xf>
    <xf numFmtId="0" fontId="4" fillId="15" borderId="144" xfId="0" applyFont="1" applyFill="1" applyBorder="1" applyAlignment="1" applyProtection="1">
      <alignment horizontal="center" vertical="center"/>
      <protection locked="0"/>
    </xf>
    <xf numFmtId="0" fontId="4" fillId="15" borderId="109" xfId="0" applyFont="1" applyFill="1" applyBorder="1" applyAlignment="1" applyProtection="1">
      <alignment horizontal="center" vertical="center"/>
      <protection locked="0"/>
    </xf>
    <xf numFmtId="38" fontId="4" fillId="9" borderId="42" xfId="1" applyFont="1" applyFill="1" applyBorder="1" applyAlignment="1" applyProtection="1">
      <alignment horizontal="right" vertical="center"/>
    </xf>
    <xf numFmtId="38" fontId="4" fillId="9" borderId="39" xfId="1" applyFont="1" applyFill="1" applyBorder="1" applyAlignment="1" applyProtection="1">
      <alignment horizontal="right" vertical="center"/>
    </xf>
    <xf numFmtId="177" fontId="4" fillId="0" borderId="0" xfId="1" applyNumberFormat="1" applyFont="1" applyBorder="1" applyAlignment="1" applyProtection="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0" fontId="6" fillId="0" borderId="0" xfId="0" applyFont="1" applyAlignment="1">
      <alignment horizontal="left" vertical="center"/>
    </xf>
    <xf numFmtId="0" fontId="4" fillId="9" borderId="71" xfId="0" applyFont="1" applyFill="1" applyBorder="1" applyAlignment="1">
      <alignment horizontal="center" vertical="center"/>
    </xf>
    <xf numFmtId="0" fontId="4" fillId="9" borderId="72" xfId="0" applyFont="1" applyFill="1" applyBorder="1" applyAlignment="1">
      <alignment horizontal="center" vertical="center"/>
    </xf>
    <xf numFmtId="38" fontId="4" fillId="9" borderId="71" xfId="1" applyFont="1" applyFill="1" applyBorder="1" applyAlignment="1" applyProtection="1">
      <alignment horizontal="center" vertical="center"/>
    </xf>
    <xf numFmtId="38" fontId="4" fillId="9" borderId="72" xfId="1" applyFont="1" applyFill="1" applyBorder="1" applyAlignment="1" applyProtection="1">
      <alignment horizontal="center" vertical="center"/>
    </xf>
    <xf numFmtId="38" fontId="4" fillId="9" borderId="71" xfId="1" applyFont="1" applyFill="1" applyBorder="1" applyAlignment="1" applyProtection="1">
      <alignment vertical="center"/>
    </xf>
    <xf numFmtId="38" fontId="4" fillId="9" borderId="72" xfId="1" applyFont="1" applyFill="1" applyBorder="1" applyAlignment="1" applyProtection="1">
      <alignment vertical="center"/>
    </xf>
    <xf numFmtId="0" fontId="4" fillId="0" borderId="49"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44" xfId="0" applyFont="1" applyBorder="1" applyAlignment="1">
      <alignment horizontal="center" vertical="center" shrinkToFit="1"/>
    </xf>
    <xf numFmtId="0" fontId="4" fillId="0" borderId="109" xfId="0" applyFont="1" applyBorder="1" applyAlignment="1">
      <alignment horizontal="center" vertical="center" shrinkToFit="1"/>
    </xf>
    <xf numFmtId="0" fontId="25" fillId="0" borderId="0" xfId="0" applyFont="1" applyAlignment="1">
      <alignment horizontal="left" vertical="center" wrapText="1" shrinkToFit="1"/>
    </xf>
    <xf numFmtId="0" fontId="12" fillId="0" borderId="12"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14" xfId="0" applyFont="1" applyBorder="1" applyAlignment="1">
      <alignment horizontal="center" vertical="center" textRotation="255" wrapText="1"/>
    </xf>
    <xf numFmtId="38" fontId="4" fillId="0" borderId="84" xfId="1" applyFont="1" applyFill="1" applyBorder="1" applyAlignment="1">
      <alignment horizontal="right" vertical="center"/>
    </xf>
    <xf numFmtId="38" fontId="4" fillId="0" borderId="24" xfId="1" applyFont="1" applyFill="1" applyBorder="1" applyAlignment="1">
      <alignment horizontal="right" vertical="center"/>
    </xf>
    <xf numFmtId="38" fontId="13" fillId="0" borderId="84" xfId="1" applyFont="1" applyFill="1" applyBorder="1" applyAlignment="1">
      <alignment vertical="center"/>
    </xf>
    <xf numFmtId="38" fontId="13" fillId="0" borderId="24" xfId="1" applyFont="1" applyFill="1" applyBorder="1" applyAlignment="1">
      <alignment vertical="center"/>
    </xf>
    <xf numFmtId="38" fontId="4" fillId="0" borderId="46" xfId="1" applyFont="1" applyFill="1" applyBorder="1" applyAlignment="1">
      <alignment horizontal="right" vertical="center"/>
    </xf>
    <xf numFmtId="38" fontId="4" fillId="0" borderId="44" xfId="1" applyFont="1" applyFill="1" applyBorder="1" applyAlignment="1">
      <alignment horizontal="right" vertical="center"/>
    </xf>
    <xf numFmtId="0" fontId="13" fillId="0" borderId="91" xfId="0" applyFont="1" applyBorder="1" applyAlignment="1">
      <alignment horizontal="center" vertical="center"/>
    </xf>
    <xf numFmtId="0" fontId="13" fillId="0" borderId="92" xfId="0" applyFont="1" applyBorder="1" applyAlignment="1">
      <alignment horizontal="center" vertical="center"/>
    </xf>
    <xf numFmtId="38" fontId="13" fillId="0" borderId="42" xfId="1" applyFont="1" applyFill="1" applyBorder="1" applyAlignment="1">
      <alignment horizontal="right" vertical="center"/>
    </xf>
    <xf numFmtId="38" fontId="13" fillId="0" borderId="39" xfId="1" applyFont="1" applyFill="1" applyBorder="1" applyAlignment="1">
      <alignment horizontal="right" vertical="center"/>
    </xf>
    <xf numFmtId="38" fontId="13" fillId="0" borderId="42" xfId="1" applyFont="1" applyFill="1" applyBorder="1" applyAlignment="1">
      <alignment vertical="center"/>
    </xf>
    <xf numFmtId="38" fontId="13" fillId="0" borderId="39" xfId="1" applyFont="1" applyFill="1" applyBorder="1" applyAlignment="1">
      <alignment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88" xfId="1" applyFont="1" applyFill="1" applyBorder="1" applyAlignment="1">
      <alignment horizontal="center" vertical="center"/>
    </xf>
    <xf numFmtId="38" fontId="13" fillId="0" borderId="85" xfId="1" applyFont="1" applyFill="1" applyBorder="1" applyAlignment="1">
      <alignment horizontal="center" vertical="center"/>
    </xf>
    <xf numFmtId="38" fontId="13" fillId="0" borderId="93" xfId="1" applyFont="1" applyFill="1" applyBorder="1" applyAlignment="1">
      <alignment vertical="center"/>
    </xf>
    <xf numFmtId="38" fontId="13" fillId="0" borderId="94" xfId="1" applyFont="1" applyFill="1" applyBorder="1" applyAlignment="1">
      <alignment vertical="center"/>
    </xf>
    <xf numFmtId="38" fontId="13" fillId="0" borderId="97" xfId="1" applyFont="1" applyFill="1" applyBorder="1" applyAlignment="1">
      <alignment horizontal="center" vertical="center"/>
    </xf>
    <xf numFmtId="38" fontId="13" fillId="0" borderId="86" xfId="1" applyFont="1" applyFill="1" applyBorder="1" applyAlignment="1">
      <alignment horizontal="center" vertical="center"/>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38" fontId="13" fillId="0" borderId="68" xfId="1" applyFont="1" applyFill="1" applyBorder="1" applyAlignment="1">
      <alignment horizontal="center" vertical="center"/>
    </xf>
    <xf numFmtId="38" fontId="13" fillId="0" borderId="69" xfId="1" applyFont="1" applyFill="1" applyBorder="1" applyAlignment="1">
      <alignment horizontal="center" vertical="center"/>
    </xf>
    <xf numFmtId="38" fontId="13" fillId="0" borderId="64" xfId="1" applyFont="1" applyFill="1" applyBorder="1" applyAlignment="1">
      <alignment vertical="center"/>
    </xf>
    <xf numFmtId="38" fontId="13" fillId="0" borderId="95" xfId="1" applyFont="1" applyFill="1" applyBorder="1" applyAlignment="1">
      <alignment vertical="center"/>
    </xf>
    <xf numFmtId="38" fontId="13" fillId="0" borderId="96" xfId="1" applyFont="1" applyFill="1" applyBorder="1" applyAlignment="1">
      <alignment horizontal="center" vertical="center"/>
    </xf>
    <xf numFmtId="38" fontId="13" fillId="0" borderId="87" xfId="1" applyFont="1" applyFill="1" applyBorder="1" applyAlignment="1">
      <alignment horizontal="center" vertical="center"/>
    </xf>
    <xf numFmtId="177" fontId="4" fillId="0" borderId="0" xfId="1" applyNumberFormat="1" applyFont="1" applyFill="1" applyBorder="1" applyAlignment="1">
      <alignment horizontal="center" vertical="center"/>
    </xf>
    <xf numFmtId="0" fontId="13" fillId="0" borderId="71" xfId="0" applyFont="1" applyBorder="1" applyAlignment="1">
      <alignment horizontal="center" vertical="center"/>
    </xf>
    <xf numFmtId="0" fontId="13" fillId="0" borderId="72" xfId="0" applyFont="1" applyBorder="1" applyAlignment="1">
      <alignment horizontal="center" vertical="center"/>
    </xf>
    <xf numFmtId="38" fontId="13" fillId="0" borderId="98" xfId="1" applyFont="1" applyFill="1" applyBorder="1" applyAlignment="1">
      <alignment horizontal="center" vertical="center"/>
    </xf>
    <xf numFmtId="38" fontId="13" fillId="0" borderId="99" xfId="1" applyFont="1" applyFill="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3" fillId="0" borderId="6" xfId="1" applyFont="1" applyBorder="1">
      <alignment vertical="center"/>
    </xf>
    <xf numFmtId="38" fontId="13" fillId="0" borderId="22" xfId="1" applyFont="1" applyBorder="1">
      <alignment vertical="center"/>
    </xf>
    <xf numFmtId="38" fontId="13" fillId="0" borderId="6" xfId="1" applyFont="1" applyBorder="1" applyAlignment="1">
      <alignment horizontal="right" vertical="center"/>
    </xf>
    <xf numFmtId="38" fontId="13" fillId="0" borderId="22" xfId="1" applyFont="1" applyBorder="1" applyAlignment="1">
      <alignment horizontal="right" vertical="center"/>
    </xf>
    <xf numFmtId="38" fontId="13" fillId="0" borderId="6" xfId="1" applyFont="1" applyFill="1" applyBorder="1" applyAlignment="1">
      <alignment horizontal="right" vertical="center"/>
    </xf>
    <xf numFmtId="38" fontId="13" fillId="0" borderId="22" xfId="1" applyFont="1" applyFill="1" applyBorder="1" applyAlignment="1">
      <alignment horizontal="right" vertical="center"/>
    </xf>
    <xf numFmtId="178" fontId="5" fillId="0" borderId="0" xfId="2" applyNumberFormat="1" applyFont="1" applyFill="1" applyBorder="1" applyAlignment="1">
      <alignment horizontal="right" vertical="center"/>
    </xf>
    <xf numFmtId="0" fontId="4" fillId="0" borderId="46" xfId="0" applyFont="1" applyBorder="1" applyAlignment="1">
      <alignment horizontal="center" vertical="center"/>
    </xf>
    <xf numFmtId="0" fontId="4" fillId="0" borderId="44" xfId="0" applyFont="1" applyBorder="1" applyAlignment="1">
      <alignment horizontal="center" vertical="center"/>
    </xf>
    <xf numFmtId="0" fontId="13" fillId="0" borderId="84" xfId="0" applyFont="1" applyBorder="1" applyAlignment="1">
      <alignment horizontal="center" vertical="center"/>
    </xf>
    <xf numFmtId="0" fontId="13" fillId="0" borderId="24" xfId="0" applyFont="1" applyBorder="1" applyAlignment="1">
      <alignment horizontal="center" vertical="center"/>
    </xf>
    <xf numFmtId="0" fontId="13" fillId="0" borderId="46" xfId="0" applyFont="1" applyBorder="1" applyAlignment="1">
      <alignment horizontal="center" vertical="center"/>
    </xf>
    <xf numFmtId="0" fontId="13" fillId="0" borderId="44" xfId="0" applyFont="1" applyBorder="1" applyAlignment="1">
      <alignment horizontal="center" vertical="center"/>
    </xf>
    <xf numFmtId="0" fontId="13" fillId="0" borderId="113" xfId="0" applyFont="1" applyBorder="1" applyAlignment="1">
      <alignment horizontal="center" vertical="center"/>
    </xf>
    <xf numFmtId="0" fontId="13" fillId="0" borderId="112"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38" fontId="10" fillId="0" borderId="0" xfId="1" applyFont="1" applyFill="1" applyBorder="1" applyAlignment="1">
      <alignment horizontal="center" vertical="center" wrapText="1"/>
    </xf>
    <xf numFmtId="38" fontId="10" fillId="0" borderId="32" xfId="1" applyFont="1" applyFill="1" applyBorder="1" applyAlignment="1">
      <alignment horizontal="center" vertical="center" wrapText="1"/>
    </xf>
    <xf numFmtId="0" fontId="6" fillId="0" borderId="12"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14" xfId="0" applyFont="1" applyBorder="1" applyAlignment="1">
      <alignment horizontal="center" vertical="center" textRotation="255"/>
    </xf>
    <xf numFmtId="0" fontId="13" fillId="0" borderId="68" xfId="0" applyFont="1" applyBorder="1" applyAlignment="1">
      <alignment horizontal="center" vertical="center"/>
    </xf>
    <xf numFmtId="0" fontId="13" fillId="0" borderId="69" xfId="0" applyFont="1" applyBorder="1" applyAlignment="1">
      <alignment horizontal="center" vertical="center"/>
    </xf>
    <xf numFmtId="0" fontId="13" fillId="0" borderId="101" xfId="0" applyFont="1" applyBorder="1" applyAlignment="1">
      <alignment horizontal="center" vertical="center"/>
    </xf>
    <xf numFmtId="0" fontId="13" fillId="0" borderId="21" xfId="0" applyFont="1" applyBorder="1" applyAlignment="1">
      <alignment horizontal="center" vertical="center"/>
    </xf>
    <xf numFmtId="0" fontId="13" fillId="0" borderId="33"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0" fontId="12" fillId="0" borderId="65" xfId="0" applyFont="1" applyBorder="1" applyAlignment="1">
      <alignment horizontal="center" vertical="center" textRotation="255" wrapText="1"/>
    </xf>
    <xf numFmtId="0" fontId="12" fillId="0" borderId="31" xfId="0" applyFont="1" applyBorder="1" applyAlignment="1">
      <alignment horizontal="center" vertical="center" textRotation="255" wrapText="1"/>
    </xf>
    <xf numFmtId="0" fontId="12" fillId="0" borderId="66" xfId="0" applyFont="1" applyBorder="1" applyAlignment="1">
      <alignment horizontal="center" vertical="center" textRotation="255" wrapText="1"/>
    </xf>
    <xf numFmtId="38" fontId="13" fillId="0" borderId="84" xfId="1" applyFont="1" applyFill="1" applyBorder="1" applyAlignment="1">
      <alignment horizontal="right" vertical="center"/>
    </xf>
    <xf numFmtId="38" fontId="13" fillId="0" borderId="24" xfId="1" applyFont="1" applyFill="1" applyBorder="1" applyAlignment="1">
      <alignment horizontal="right"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0" fontId="13" fillId="0" borderId="44" xfId="0" applyFont="1" applyBorder="1">
      <alignment vertical="center"/>
    </xf>
    <xf numFmtId="38" fontId="4" fillId="0" borderId="32" xfId="0" applyNumberFormat="1" applyFont="1" applyBorder="1" applyAlignment="1">
      <alignment horizontal="center" vertical="center"/>
    </xf>
    <xf numFmtId="0" fontId="4" fillId="0" borderId="113" xfId="0" applyFont="1" applyBorder="1" applyAlignment="1">
      <alignment horizontal="center" vertical="center"/>
    </xf>
    <xf numFmtId="0" fontId="4" fillId="0" borderId="112" xfId="0" applyFont="1" applyBorder="1" applyAlignment="1">
      <alignment horizontal="center" vertical="center"/>
    </xf>
    <xf numFmtId="0" fontId="6" fillId="0" borderId="100" xfId="0" applyFont="1" applyBorder="1" applyAlignment="1">
      <alignment horizontal="center"/>
    </xf>
    <xf numFmtId="177" fontId="26" fillId="0" borderId="0" xfId="1" applyNumberFormat="1" applyFont="1" applyBorder="1" applyAlignment="1">
      <alignment horizontal="center" vertical="center"/>
    </xf>
    <xf numFmtId="2" fontId="29" fillId="6" borderId="0" xfId="0" applyNumberFormat="1" applyFont="1" applyFill="1" applyAlignment="1">
      <alignment horizontal="right" vertical="center"/>
    </xf>
    <xf numFmtId="0" fontId="29" fillId="6" borderId="0" xfId="0" applyFont="1" applyFill="1" applyAlignment="1">
      <alignment horizontal="right" vertical="center"/>
    </xf>
    <xf numFmtId="10" fontId="29" fillId="6" borderId="0" xfId="2" applyNumberFormat="1" applyFont="1" applyFill="1" applyBorder="1" applyAlignment="1">
      <alignment horizontal="right" vertical="center"/>
    </xf>
    <xf numFmtId="0" fontId="28" fillId="6" borderId="0" xfId="0" applyFont="1" applyFill="1" applyAlignment="1">
      <alignment horizontal="center" vertical="center" wrapText="1"/>
    </xf>
    <xf numFmtId="177" fontId="28" fillId="0" borderId="0" xfId="1" applyNumberFormat="1" applyFont="1" applyBorder="1" applyAlignment="1">
      <alignment horizontal="center" vertical="center"/>
    </xf>
    <xf numFmtId="177" fontId="26" fillId="6" borderId="0" xfId="1" applyNumberFormat="1" applyFont="1" applyFill="1" applyBorder="1" applyAlignment="1">
      <alignment horizontal="center" vertical="center"/>
    </xf>
    <xf numFmtId="0" fontId="13" fillId="0" borderId="109" xfId="0" applyFont="1" applyBorder="1" applyAlignment="1">
      <alignment horizontal="center" vertical="center"/>
    </xf>
    <xf numFmtId="0" fontId="14" fillId="0" borderId="0" xfId="0" applyFont="1" applyAlignment="1">
      <alignment horizontal="left" vertical="center"/>
    </xf>
    <xf numFmtId="38" fontId="13" fillId="0" borderId="0" xfId="0" applyNumberFormat="1" applyFont="1" applyAlignment="1">
      <alignment horizontal="center" vertical="center" wrapText="1"/>
    </xf>
    <xf numFmtId="38" fontId="13" fillId="0" borderId="0" xfId="0" applyNumberFormat="1" applyFont="1" applyAlignment="1">
      <alignment horizontal="center" vertical="center"/>
    </xf>
    <xf numFmtId="0" fontId="14" fillId="0" borderId="32" xfId="0" applyFont="1" applyBorder="1" applyAlignment="1">
      <alignment horizontal="center" vertical="center" textRotation="255" wrapText="1"/>
    </xf>
    <xf numFmtId="0" fontId="13" fillId="0" borderId="103" xfId="0" applyFont="1" applyBorder="1" applyAlignment="1">
      <alignment horizontal="center" vertical="center" wrapText="1"/>
    </xf>
    <xf numFmtId="0" fontId="13" fillId="0" borderId="104" xfId="0" applyFont="1" applyBorder="1" applyAlignment="1">
      <alignment horizontal="center"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6" fillId="0" borderId="12" xfId="0" applyFont="1" applyBorder="1" applyAlignment="1">
      <alignment horizontal="center" vertical="center" textRotation="255" wrapText="1"/>
    </xf>
    <xf numFmtId="0" fontId="6" fillId="0" borderId="13" xfId="0" applyFont="1" applyBorder="1" applyAlignment="1">
      <alignment horizontal="center" vertical="center" textRotation="255" wrapText="1"/>
    </xf>
    <xf numFmtId="0" fontId="6" fillId="0" borderId="14" xfId="0" applyFont="1" applyBorder="1" applyAlignment="1">
      <alignment horizontal="center" vertical="center" textRotation="255" wrapText="1"/>
    </xf>
    <xf numFmtId="0" fontId="13" fillId="0" borderId="94" xfId="0" applyFont="1" applyBorder="1">
      <alignment vertical="center"/>
    </xf>
    <xf numFmtId="0" fontId="6" fillId="0" borderId="65"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66" xfId="0" applyFont="1" applyBorder="1" applyAlignment="1">
      <alignment horizontal="center" vertical="center" textRotation="255" wrapText="1"/>
    </xf>
    <xf numFmtId="0" fontId="14" fillId="0" borderId="0" xfId="0" applyFont="1" applyAlignment="1">
      <alignment horizontal="center"/>
    </xf>
    <xf numFmtId="0" fontId="14" fillId="0" borderId="100" xfId="0" applyFont="1" applyBorder="1" applyAlignment="1">
      <alignment horizontal="center"/>
    </xf>
    <xf numFmtId="0" fontId="14" fillId="0" borderId="11"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38" fontId="13" fillId="0" borderId="0" xfId="1" applyFont="1" applyFill="1" applyBorder="1" applyAlignment="1">
      <alignment horizontal="center" vertical="center" wrapText="1"/>
    </xf>
    <xf numFmtId="38" fontId="13" fillId="0" borderId="32" xfId="1" applyFont="1" applyFill="1" applyBorder="1" applyAlignment="1">
      <alignment horizontal="center" vertical="center" wrapText="1"/>
    </xf>
    <xf numFmtId="0" fontId="3" fillId="14" borderId="143" xfId="0" applyFont="1" applyFill="1" applyBorder="1" applyAlignment="1">
      <alignment horizontal="center" vertical="center"/>
    </xf>
    <xf numFmtId="0" fontId="3" fillId="14" borderId="4"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FF"/>
      <color rgb="FF0000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10</xdr:col>
      <xdr:colOff>32657</xdr:colOff>
      <xdr:row>57</xdr:row>
      <xdr:rowOff>43543</xdr:rowOff>
    </xdr:from>
    <xdr:to>
      <xdr:col>10</xdr:col>
      <xdr:colOff>674914</xdr:colOff>
      <xdr:row>57</xdr:row>
      <xdr:rowOff>413657</xdr:rowOff>
    </xdr:to>
    <xdr:sp macro="" textlink="">
      <xdr:nvSpPr>
        <xdr:cNvPr id="3" name="正方形/長方形 2">
          <a:extLst>
            <a:ext uri="{FF2B5EF4-FFF2-40B4-BE49-F238E27FC236}">
              <a16:creationId xmlns:a16="http://schemas.microsoft.com/office/drawing/2014/main" id="{2408B2CE-E769-FF3A-4DFF-F924B8A16204}"/>
            </a:ext>
          </a:extLst>
        </xdr:cNvPr>
        <xdr:cNvSpPr/>
      </xdr:nvSpPr>
      <xdr:spPr>
        <a:xfrm>
          <a:off x="8654143" y="9862457"/>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10</xdr:col>
      <xdr:colOff>0</xdr:colOff>
      <xdr:row>44</xdr:row>
      <xdr:rowOff>0</xdr:rowOff>
    </xdr:from>
    <xdr:to>
      <xdr:col>10</xdr:col>
      <xdr:colOff>642257</xdr:colOff>
      <xdr:row>44</xdr:row>
      <xdr:rowOff>370114</xdr:rowOff>
    </xdr:to>
    <xdr:sp macro="" textlink="">
      <xdr:nvSpPr>
        <xdr:cNvPr id="4" name="正方形/長方形 3">
          <a:extLst>
            <a:ext uri="{FF2B5EF4-FFF2-40B4-BE49-F238E27FC236}">
              <a16:creationId xmlns:a16="http://schemas.microsoft.com/office/drawing/2014/main" id="{32153B4B-B2BF-45C1-81B4-10A1B80BA61D}"/>
            </a:ext>
          </a:extLst>
        </xdr:cNvPr>
        <xdr:cNvSpPr/>
      </xdr:nvSpPr>
      <xdr:spPr>
        <a:xfrm>
          <a:off x="8621486" y="7282543"/>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16</xdr:col>
      <xdr:colOff>293552</xdr:colOff>
      <xdr:row>43</xdr:row>
      <xdr:rowOff>422880</xdr:rowOff>
    </xdr:from>
    <xdr:to>
      <xdr:col>17</xdr:col>
      <xdr:colOff>377154</xdr:colOff>
      <xdr:row>44</xdr:row>
      <xdr:rowOff>372380</xdr:rowOff>
    </xdr:to>
    <xdr:sp macro="" textlink="">
      <xdr:nvSpPr>
        <xdr:cNvPr id="5" name="正方形/長方形 4">
          <a:extLst>
            <a:ext uri="{FF2B5EF4-FFF2-40B4-BE49-F238E27FC236}">
              <a16:creationId xmlns:a16="http://schemas.microsoft.com/office/drawing/2014/main" id="{46149BF7-F357-4B62-BC18-7C2A502A90DA}"/>
            </a:ext>
          </a:extLst>
        </xdr:cNvPr>
        <xdr:cNvSpPr/>
      </xdr:nvSpPr>
      <xdr:spPr>
        <a:xfrm>
          <a:off x="10314714" y="13812013"/>
          <a:ext cx="439432" cy="3880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(C)</a:t>
          </a:r>
        </a:p>
        <a:p>
          <a:pPr algn="l"/>
          <a:endParaRPr kumimoji="1" lang="ja-JP" altLang="en-US" sz="1600" b="1">
            <a:solidFill>
              <a:srgbClr val="C00000"/>
            </a:solidFill>
          </a:endParaRPr>
        </a:p>
      </xdr:txBody>
    </xdr:sp>
    <xdr:clientData/>
  </xdr:twoCellAnchor>
  <xdr:twoCellAnchor>
    <xdr:from>
      <xdr:col>16</xdr:col>
      <xdr:colOff>309360</xdr:colOff>
      <xdr:row>46</xdr:row>
      <xdr:rowOff>282928</xdr:rowOff>
    </xdr:from>
    <xdr:to>
      <xdr:col>17</xdr:col>
      <xdr:colOff>438913</xdr:colOff>
      <xdr:row>48</xdr:row>
      <xdr:rowOff>17214</xdr:rowOff>
    </xdr:to>
    <xdr:sp macro="" textlink="">
      <xdr:nvSpPr>
        <xdr:cNvPr id="6" name="正方形/長方形 5">
          <a:extLst>
            <a:ext uri="{FF2B5EF4-FFF2-40B4-BE49-F238E27FC236}">
              <a16:creationId xmlns:a16="http://schemas.microsoft.com/office/drawing/2014/main" id="{66ECF2EB-D86F-4D69-AE49-5149BCE102C1}"/>
            </a:ext>
          </a:extLst>
        </xdr:cNvPr>
        <xdr:cNvSpPr/>
      </xdr:nvSpPr>
      <xdr:spPr>
        <a:xfrm>
          <a:off x="11144462" y="14388355"/>
          <a:ext cx="499616" cy="37113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(D)</a:t>
          </a:r>
        </a:p>
        <a:p>
          <a:pPr algn="l"/>
          <a:endParaRPr kumimoji="1" lang="ja-JP" altLang="en-US" sz="1600" b="1">
            <a:solidFill>
              <a:srgbClr val="C00000"/>
            </a:solidFill>
          </a:endParaRPr>
        </a:p>
      </xdr:txBody>
    </xdr:sp>
    <xdr:clientData/>
  </xdr:twoCellAnchor>
  <xdr:twoCellAnchor>
    <xdr:from>
      <xdr:col>12</xdr:col>
      <xdr:colOff>126021</xdr:colOff>
      <xdr:row>1</xdr:row>
      <xdr:rowOff>32657</xdr:rowOff>
    </xdr:from>
    <xdr:to>
      <xdr:col>20</xdr:col>
      <xdr:colOff>80683</xdr:colOff>
      <xdr:row>3</xdr:row>
      <xdr:rowOff>339279</xdr:rowOff>
    </xdr:to>
    <xdr:sp macro="" textlink="">
      <xdr:nvSpPr>
        <xdr:cNvPr id="7" name="テキスト ボックス 6">
          <a:extLst>
            <a:ext uri="{FF2B5EF4-FFF2-40B4-BE49-F238E27FC236}">
              <a16:creationId xmlns:a16="http://schemas.microsoft.com/office/drawing/2014/main" id="{6E4F79C3-58D2-4714-80BC-5F4B277BA82E}"/>
            </a:ext>
          </a:extLst>
        </xdr:cNvPr>
        <xdr:cNvSpPr txBox="1"/>
      </xdr:nvSpPr>
      <xdr:spPr>
        <a:xfrm>
          <a:off x="7722575" y="98858"/>
          <a:ext cx="4952830" cy="1010007"/>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mn-lt"/>
              <a:ea typeface="+mn-ea"/>
              <a:cs typeface="+mn-cs"/>
            </a:rPr>
            <a:t>都市ガス：</a:t>
          </a:r>
          <a:r>
            <a:rPr kumimoji="1" lang="en-US" altLang="ja-JP" sz="900"/>
            <a:t>2.27kg-CO2/Nm3</a:t>
          </a:r>
          <a:r>
            <a:rPr kumimoji="1" lang="ja-JP" altLang="en-US" sz="900"/>
            <a:t>　　都市ガス：</a:t>
          </a:r>
          <a:r>
            <a:rPr kumimoji="1" lang="en-US" altLang="ja-JP" sz="900"/>
            <a:t>40.6MJ/Nm3</a:t>
          </a:r>
          <a:r>
            <a:rPr kumimoji="1" lang="ja-JP" altLang="en-US" sz="900"/>
            <a:t>（低位発熱量）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ja-JP" altLang="en-US" sz="900">
              <a:solidFill>
                <a:schemeClr val="dk1"/>
              </a:solidFill>
              <a:effectLst/>
              <a:latin typeface="+mn-lt"/>
              <a:ea typeface="+mn-ea"/>
              <a:cs typeface="+mn-cs"/>
            </a:rPr>
            <a:t>　　</a:t>
          </a:r>
          <a:r>
            <a:rPr kumimoji="1" lang="en-US"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twoCellAnchor>
    <xdr:from>
      <xdr:col>8</xdr:col>
      <xdr:colOff>1066969</xdr:colOff>
      <xdr:row>43</xdr:row>
      <xdr:rowOff>374367</xdr:rowOff>
    </xdr:from>
    <xdr:to>
      <xdr:col>9</xdr:col>
      <xdr:colOff>422030</xdr:colOff>
      <xdr:row>44</xdr:row>
      <xdr:rowOff>405718</xdr:rowOff>
    </xdr:to>
    <xdr:sp macro="" textlink="">
      <xdr:nvSpPr>
        <xdr:cNvPr id="2" name="正方形/長方形 1">
          <a:extLst>
            <a:ext uri="{FF2B5EF4-FFF2-40B4-BE49-F238E27FC236}">
              <a16:creationId xmlns:a16="http://schemas.microsoft.com/office/drawing/2014/main" id="{4EF8D23A-C630-4017-B6D8-C98E6C518224}"/>
            </a:ext>
          </a:extLst>
        </xdr:cNvPr>
        <xdr:cNvSpPr/>
      </xdr:nvSpPr>
      <xdr:spPr>
        <a:xfrm>
          <a:off x="5552081" y="13763500"/>
          <a:ext cx="488751" cy="4699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8</xdr:col>
      <xdr:colOff>1115108</xdr:colOff>
      <xdr:row>56</xdr:row>
      <xdr:rowOff>210850</xdr:rowOff>
    </xdr:from>
    <xdr:to>
      <xdr:col>9</xdr:col>
      <xdr:colOff>438581</xdr:colOff>
      <xdr:row>57</xdr:row>
      <xdr:rowOff>304903</xdr:rowOff>
    </xdr:to>
    <xdr:sp macro="" textlink="">
      <xdr:nvSpPr>
        <xdr:cNvPr id="8" name="正方形/長方形 7">
          <a:extLst>
            <a:ext uri="{FF2B5EF4-FFF2-40B4-BE49-F238E27FC236}">
              <a16:creationId xmlns:a16="http://schemas.microsoft.com/office/drawing/2014/main" id="{08921BB1-7AC2-42BF-B73B-7C6198AC4A16}"/>
            </a:ext>
          </a:extLst>
        </xdr:cNvPr>
        <xdr:cNvSpPr/>
      </xdr:nvSpPr>
      <xdr:spPr>
        <a:xfrm>
          <a:off x="5600220" y="18010618"/>
          <a:ext cx="457163" cy="342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7</xdr:col>
      <xdr:colOff>327033</xdr:colOff>
      <xdr:row>42</xdr:row>
      <xdr:rowOff>146304</xdr:rowOff>
    </xdr:from>
    <xdr:to>
      <xdr:col>8</xdr:col>
      <xdr:colOff>301215</xdr:colOff>
      <xdr:row>42</xdr:row>
      <xdr:rowOff>146304</xdr:rowOff>
    </xdr:to>
    <xdr:cxnSp macro="">
      <xdr:nvCxnSpPr>
        <xdr:cNvPr id="11" name="直線矢印コネクタ 10">
          <a:extLst>
            <a:ext uri="{FF2B5EF4-FFF2-40B4-BE49-F238E27FC236}">
              <a16:creationId xmlns:a16="http://schemas.microsoft.com/office/drawing/2014/main" id="{1B748E05-E694-BAF9-B2CA-AADF6F354CAA}"/>
            </a:ext>
          </a:extLst>
        </xdr:cNvPr>
        <xdr:cNvCxnSpPr/>
      </xdr:nvCxnSpPr>
      <xdr:spPr>
        <a:xfrm>
          <a:off x="5025973" y="12762872"/>
          <a:ext cx="352851" cy="0"/>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318427</xdr:colOff>
      <xdr:row>40</xdr:row>
      <xdr:rowOff>170329</xdr:rowOff>
    </xdr:from>
    <xdr:to>
      <xdr:col>8</xdr:col>
      <xdr:colOff>421341</xdr:colOff>
      <xdr:row>42</xdr:row>
      <xdr:rowOff>146304</xdr:rowOff>
    </xdr:to>
    <xdr:cxnSp macro="">
      <xdr:nvCxnSpPr>
        <xdr:cNvPr id="12" name="直線矢印コネクタ 11">
          <a:extLst>
            <a:ext uri="{FF2B5EF4-FFF2-40B4-BE49-F238E27FC236}">
              <a16:creationId xmlns:a16="http://schemas.microsoft.com/office/drawing/2014/main" id="{EC595F94-5AFB-4660-887E-140E0409B578}"/>
            </a:ext>
          </a:extLst>
        </xdr:cNvPr>
        <xdr:cNvCxnSpPr/>
      </xdr:nvCxnSpPr>
      <xdr:spPr>
        <a:xfrm flipV="1">
          <a:off x="4379439" y="12308541"/>
          <a:ext cx="461502" cy="549716"/>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309360</xdr:colOff>
      <xdr:row>46</xdr:row>
      <xdr:rowOff>282928</xdr:rowOff>
    </xdr:from>
    <xdr:to>
      <xdr:col>17</xdr:col>
      <xdr:colOff>438913</xdr:colOff>
      <xdr:row>48</xdr:row>
      <xdr:rowOff>17214</xdr:rowOff>
    </xdr:to>
    <xdr:sp macro="" textlink="">
      <xdr:nvSpPr>
        <xdr:cNvPr id="9" name="正方形/長方形 8">
          <a:extLst>
            <a:ext uri="{FF2B5EF4-FFF2-40B4-BE49-F238E27FC236}">
              <a16:creationId xmlns:a16="http://schemas.microsoft.com/office/drawing/2014/main" id="{E86C3440-7C90-4B25-9D93-236F92D783EB}"/>
            </a:ext>
          </a:extLst>
        </xdr:cNvPr>
        <xdr:cNvSpPr/>
      </xdr:nvSpPr>
      <xdr:spPr>
        <a:xfrm>
          <a:off x="10332591" y="14758583"/>
          <a:ext cx="488279" cy="3602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(D)</a:t>
          </a:r>
        </a:p>
        <a:p>
          <a:pPr algn="l"/>
          <a:endParaRPr kumimoji="1" lang="ja-JP" altLang="en-US" sz="1600" b="1">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690595</xdr:colOff>
      <xdr:row>1</xdr:row>
      <xdr:rowOff>102310</xdr:rowOff>
    </xdr:from>
    <xdr:to>
      <xdr:col>19</xdr:col>
      <xdr:colOff>1001087</xdr:colOff>
      <xdr:row>3</xdr:row>
      <xdr:rowOff>255466</xdr:rowOff>
    </xdr:to>
    <xdr:sp macro="" textlink="">
      <xdr:nvSpPr>
        <xdr:cNvPr id="3" name="テキスト ボックス 2">
          <a:extLst>
            <a:ext uri="{FF2B5EF4-FFF2-40B4-BE49-F238E27FC236}">
              <a16:creationId xmlns:a16="http://schemas.microsoft.com/office/drawing/2014/main" id="{AEDB5EFA-C769-4421-90A9-C12D3ABCA054}"/>
            </a:ext>
          </a:extLst>
        </xdr:cNvPr>
        <xdr:cNvSpPr txBox="1"/>
      </xdr:nvSpPr>
      <xdr:spPr>
        <a:xfrm>
          <a:off x="14093270" y="166254"/>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1</xdr:row>
      <xdr:rowOff>0</xdr:rowOff>
    </xdr:from>
    <xdr:to>
      <xdr:col>20</xdr:col>
      <xdr:colOff>210007</xdr:colOff>
      <xdr:row>3</xdr:row>
      <xdr:rowOff>155897</xdr:rowOff>
    </xdr:to>
    <xdr:sp macro="" textlink="">
      <xdr:nvSpPr>
        <xdr:cNvPr id="4" name="テキスト ボックス 3">
          <a:extLst>
            <a:ext uri="{FF2B5EF4-FFF2-40B4-BE49-F238E27FC236}">
              <a16:creationId xmlns:a16="http://schemas.microsoft.com/office/drawing/2014/main" id="{8BF67691-2549-43ED-AEE4-32299854D4E2}"/>
            </a:ext>
          </a:extLst>
        </xdr:cNvPr>
        <xdr:cNvSpPr txBox="1"/>
      </xdr:nvSpPr>
      <xdr:spPr>
        <a:xfrm>
          <a:off x="14479674" y="60290"/>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653143</xdr:colOff>
      <xdr:row>1</xdr:row>
      <xdr:rowOff>110532</xdr:rowOff>
    </xdr:from>
    <xdr:to>
      <xdr:col>19</xdr:col>
      <xdr:colOff>973681</xdr:colOff>
      <xdr:row>3</xdr:row>
      <xdr:rowOff>266429</xdr:rowOff>
    </xdr:to>
    <xdr:sp macro="" textlink="">
      <xdr:nvSpPr>
        <xdr:cNvPr id="3" name="テキスト ボックス 2">
          <a:extLst>
            <a:ext uri="{FF2B5EF4-FFF2-40B4-BE49-F238E27FC236}">
              <a16:creationId xmlns:a16="http://schemas.microsoft.com/office/drawing/2014/main" id="{DA6E6FBC-F504-4229-B81D-F4699545670F}"/>
            </a:ext>
          </a:extLst>
        </xdr:cNvPr>
        <xdr:cNvSpPr txBox="1"/>
      </xdr:nvSpPr>
      <xdr:spPr>
        <a:xfrm>
          <a:off x="14077740" y="170822"/>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703385</xdr:colOff>
      <xdr:row>1</xdr:row>
      <xdr:rowOff>70338</xdr:rowOff>
    </xdr:from>
    <xdr:to>
      <xdr:col>19</xdr:col>
      <xdr:colOff>1023923</xdr:colOff>
      <xdr:row>3</xdr:row>
      <xdr:rowOff>226235</xdr:rowOff>
    </xdr:to>
    <xdr:sp macro="" textlink="">
      <xdr:nvSpPr>
        <xdr:cNvPr id="3" name="テキスト ボックス 2">
          <a:extLst>
            <a:ext uri="{FF2B5EF4-FFF2-40B4-BE49-F238E27FC236}">
              <a16:creationId xmlns:a16="http://schemas.microsoft.com/office/drawing/2014/main" id="{24976EAC-6A18-4C55-BCD0-468CF009A6DE}"/>
            </a:ext>
          </a:extLst>
        </xdr:cNvPr>
        <xdr:cNvSpPr txBox="1"/>
      </xdr:nvSpPr>
      <xdr:spPr>
        <a:xfrm>
          <a:off x="14127982" y="130628"/>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773723</xdr:colOff>
      <xdr:row>1</xdr:row>
      <xdr:rowOff>90435</xdr:rowOff>
    </xdr:from>
    <xdr:to>
      <xdr:col>19</xdr:col>
      <xdr:colOff>1094261</xdr:colOff>
      <xdr:row>3</xdr:row>
      <xdr:rowOff>246332</xdr:rowOff>
    </xdr:to>
    <xdr:sp macro="" textlink="">
      <xdr:nvSpPr>
        <xdr:cNvPr id="3" name="テキスト ボックス 2">
          <a:extLst>
            <a:ext uri="{FF2B5EF4-FFF2-40B4-BE49-F238E27FC236}">
              <a16:creationId xmlns:a16="http://schemas.microsoft.com/office/drawing/2014/main" id="{E6055FE2-CBA8-4921-A74E-9B713097BE02}"/>
            </a:ext>
          </a:extLst>
        </xdr:cNvPr>
        <xdr:cNvSpPr txBox="1"/>
      </xdr:nvSpPr>
      <xdr:spPr>
        <a:xfrm>
          <a:off x="14198320" y="150725"/>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889363</xdr:colOff>
      <xdr:row>6</xdr:row>
      <xdr:rowOff>206828</xdr:rowOff>
    </xdr:from>
    <xdr:to>
      <xdr:col>2</xdr:col>
      <xdr:colOff>1556657</xdr:colOff>
      <xdr:row>7</xdr:row>
      <xdr:rowOff>174172</xdr:rowOff>
    </xdr:to>
    <xdr:sp macro="" textlink="">
      <xdr:nvSpPr>
        <xdr:cNvPr id="2" name="楕円 1">
          <a:extLst>
            <a:ext uri="{FF2B5EF4-FFF2-40B4-BE49-F238E27FC236}">
              <a16:creationId xmlns:a16="http://schemas.microsoft.com/office/drawing/2014/main" id="{47CECBDB-9173-4E1E-ACC3-82A9813BB442}"/>
            </a:ext>
          </a:extLst>
        </xdr:cNvPr>
        <xdr:cNvSpPr/>
      </xdr:nvSpPr>
      <xdr:spPr>
        <a:xfrm>
          <a:off x="1361803" y="2348048"/>
          <a:ext cx="667294" cy="21880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6</xdr:col>
      <xdr:colOff>206829</xdr:colOff>
      <xdr:row>6</xdr:row>
      <xdr:rowOff>87087</xdr:rowOff>
    </xdr:from>
    <xdr:to>
      <xdr:col>6</xdr:col>
      <xdr:colOff>874123</xdr:colOff>
      <xdr:row>8</xdr:row>
      <xdr:rowOff>10884</xdr:rowOff>
    </xdr:to>
    <xdr:sp macro="" textlink="">
      <xdr:nvSpPr>
        <xdr:cNvPr id="4" name="楕円 3">
          <a:extLst>
            <a:ext uri="{FF2B5EF4-FFF2-40B4-BE49-F238E27FC236}">
              <a16:creationId xmlns:a16="http://schemas.microsoft.com/office/drawing/2014/main" id="{2210FC79-00B5-497B-ABB7-1BBD9109D711}"/>
            </a:ext>
          </a:extLst>
        </xdr:cNvPr>
        <xdr:cNvSpPr/>
      </xdr:nvSpPr>
      <xdr:spPr>
        <a:xfrm>
          <a:off x="5197929" y="2228307"/>
          <a:ext cx="667294" cy="42671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8</xdr:col>
      <xdr:colOff>1088572</xdr:colOff>
      <xdr:row>6</xdr:row>
      <xdr:rowOff>32657</xdr:rowOff>
    </xdr:from>
    <xdr:to>
      <xdr:col>9</xdr:col>
      <xdr:colOff>645523</xdr:colOff>
      <xdr:row>7</xdr:row>
      <xdr:rowOff>1</xdr:rowOff>
    </xdr:to>
    <xdr:sp macro="" textlink="">
      <xdr:nvSpPr>
        <xdr:cNvPr id="5" name="楕円 4">
          <a:extLst>
            <a:ext uri="{FF2B5EF4-FFF2-40B4-BE49-F238E27FC236}">
              <a16:creationId xmlns:a16="http://schemas.microsoft.com/office/drawing/2014/main" id="{4E3E5785-EEE6-41D8-B517-06A58C117674}"/>
            </a:ext>
          </a:extLst>
        </xdr:cNvPr>
        <xdr:cNvSpPr/>
      </xdr:nvSpPr>
      <xdr:spPr>
        <a:xfrm>
          <a:off x="7573192" y="2173877"/>
          <a:ext cx="669471" cy="21880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7</xdr:col>
      <xdr:colOff>500744</xdr:colOff>
      <xdr:row>6</xdr:row>
      <xdr:rowOff>239485</xdr:rowOff>
    </xdr:from>
    <xdr:to>
      <xdr:col>8</xdr:col>
      <xdr:colOff>623753</xdr:colOff>
      <xdr:row>8</xdr:row>
      <xdr:rowOff>32658</xdr:rowOff>
    </xdr:to>
    <xdr:sp macro="" textlink="">
      <xdr:nvSpPr>
        <xdr:cNvPr id="6" name="楕円 5">
          <a:extLst>
            <a:ext uri="{FF2B5EF4-FFF2-40B4-BE49-F238E27FC236}">
              <a16:creationId xmlns:a16="http://schemas.microsoft.com/office/drawing/2014/main" id="{E8D7C8B9-3933-4601-98AD-8AB921FEF023}"/>
            </a:ext>
          </a:extLst>
        </xdr:cNvPr>
        <xdr:cNvSpPr/>
      </xdr:nvSpPr>
      <xdr:spPr>
        <a:xfrm>
          <a:off x="6444344" y="2373085"/>
          <a:ext cx="667295" cy="29391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13</xdr:col>
      <xdr:colOff>903514</xdr:colOff>
      <xdr:row>6</xdr:row>
      <xdr:rowOff>10886</xdr:rowOff>
    </xdr:from>
    <xdr:to>
      <xdr:col>14</xdr:col>
      <xdr:colOff>514894</xdr:colOff>
      <xdr:row>6</xdr:row>
      <xdr:rowOff>348344</xdr:rowOff>
    </xdr:to>
    <xdr:sp macro="" textlink="">
      <xdr:nvSpPr>
        <xdr:cNvPr id="7" name="楕円 6">
          <a:extLst>
            <a:ext uri="{FF2B5EF4-FFF2-40B4-BE49-F238E27FC236}">
              <a16:creationId xmlns:a16="http://schemas.microsoft.com/office/drawing/2014/main" id="{75EADDD5-388B-4243-91AD-C3D27806ABEF}"/>
            </a:ext>
          </a:extLst>
        </xdr:cNvPr>
        <xdr:cNvSpPr/>
      </xdr:nvSpPr>
      <xdr:spPr>
        <a:xfrm>
          <a:off x="11723914" y="2152106"/>
          <a:ext cx="655320" cy="23839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7</xdr:col>
      <xdr:colOff>174171</xdr:colOff>
      <xdr:row>21</xdr:row>
      <xdr:rowOff>674914</xdr:rowOff>
    </xdr:from>
    <xdr:to>
      <xdr:col>8</xdr:col>
      <xdr:colOff>297179</xdr:colOff>
      <xdr:row>23</xdr:row>
      <xdr:rowOff>54428</xdr:rowOff>
    </xdr:to>
    <xdr:sp macro="" textlink="">
      <xdr:nvSpPr>
        <xdr:cNvPr id="8" name="楕円 7">
          <a:extLst>
            <a:ext uri="{FF2B5EF4-FFF2-40B4-BE49-F238E27FC236}">
              <a16:creationId xmlns:a16="http://schemas.microsoft.com/office/drawing/2014/main" id="{9AF5FC16-4DB2-4DAB-A27B-0EE88A92AEA9}"/>
            </a:ext>
          </a:extLst>
        </xdr:cNvPr>
        <xdr:cNvSpPr/>
      </xdr:nvSpPr>
      <xdr:spPr>
        <a:xfrm>
          <a:off x="6117771" y="5483134"/>
          <a:ext cx="664028" cy="33201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※6</a:t>
          </a:r>
        </a:p>
        <a:p>
          <a:pPr algn="ctr"/>
          <a:endParaRPr kumimoji="1" lang="ja-JP" altLang="en-US" sz="1400" b="1"/>
        </a:p>
      </xdr:txBody>
    </xdr:sp>
    <xdr:clientData/>
  </xdr:twoCellAnchor>
  <xdr:twoCellAnchor>
    <xdr:from>
      <xdr:col>12</xdr:col>
      <xdr:colOff>283028</xdr:colOff>
      <xdr:row>22</xdr:row>
      <xdr:rowOff>76201</xdr:rowOff>
    </xdr:from>
    <xdr:to>
      <xdr:col>13</xdr:col>
      <xdr:colOff>449580</xdr:colOff>
      <xdr:row>23</xdr:row>
      <xdr:rowOff>43544</xdr:rowOff>
    </xdr:to>
    <xdr:sp macro="" textlink="">
      <xdr:nvSpPr>
        <xdr:cNvPr id="9" name="楕円 8">
          <a:extLst>
            <a:ext uri="{FF2B5EF4-FFF2-40B4-BE49-F238E27FC236}">
              <a16:creationId xmlns:a16="http://schemas.microsoft.com/office/drawing/2014/main" id="{CDFFDD6C-A016-4546-8651-C1B8E017CDC5}"/>
            </a:ext>
          </a:extLst>
        </xdr:cNvPr>
        <xdr:cNvSpPr/>
      </xdr:nvSpPr>
      <xdr:spPr>
        <a:xfrm>
          <a:off x="10600508" y="5585461"/>
          <a:ext cx="669472" cy="21880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11</xdr:col>
      <xdr:colOff>849085</xdr:colOff>
      <xdr:row>36</xdr:row>
      <xdr:rowOff>65315</xdr:rowOff>
    </xdr:from>
    <xdr:to>
      <xdr:col>13</xdr:col>
      <xdr:colOff>112122</xdr:colOff>
      <xdr:row>36</xdr:row>
      <xdr:rowOff>357053</xdr:rowOff>
    </xdr:to>
    <xdr:sp macro="" textlink="">
      <xdr:nvSpPr>
        <xdr:cNvPr id="10" name="楕円 9">
          <a:extLst>
            <a:ext uri="{FF2B5EF4-FFF2-40B4-BE49-F238E27FC236}">
              <a16:creationId xmlns:a16="http://schemas.microsoft.com/office/drawing/2014/main" id="{459B6D22-ED10-4A10-AD1A-A4BB4A5E0E01}"/>
            </a:ext>
          </a:extLst>
        </xdr:cNvPr>
        <xdr:cNvSpPr/>
      </xdr:nvSpPr>
      <xdr:spPr>
        <a:xfrm>
          <a:off x="10259785" y="8081555"/>
          <a:ext cx="672737"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1112648</xdr:colOff>
      <xdr:row>38</xdr:row>
      <xdr:rowOff>237746</xdr:rowOff>
    </xdr:from>
    <xdr:to>
      <xdr:col>3</xdr:col>
      <xdr:colOff>767569</xdr:colOff>
      <xdr:row>41</xdr:row>
      <xdr:rowOff>167206</xdr:rowOff>
    </xdr:to>
    <xdr:sp macro="" textlink="">
      <xdr:nvSpPr>
        <xdr:cNvPr id="11" name="楕円 10">
          <a:extLst>
            <a:ext uri="{FF2B5EF4-FFF2-40B4-BE49-F238E27FC236}">
              <a16:creationId xmlns:a16="http://schemas.microsoft.com/office/drawing/2014/main" id="{8DBEB384-39CA-45AB-B7DE-28A7453CE486}"/>
            </a:ext>
          </a:extLst>
        </xdr:cNvPr>
        <xdr:cNvSpPr/>
      </xdr:nvSpPr>
      <xdr:spPr>
        <a:xfrm>
          <a:off x="1614262" y="8921933"/>
          <a:ext cx="1786778" cy="65053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※9</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2" name="楕円 11">
          <a:extLst>
            <a:ext uri="{FF2B5EF4-FFF2-40B4-BE49-F238E27FC236}">
              <a16:creationId xmlns:a16="http://schemas.microsoft.com/office/drawing/2014/main" id="{E255650F-BF2B-415D-8483-97E6BE72D5BF}"/>
            </a:ext>
          </a:extLst>
        </xdr:cNvPr>
        <xdr:cNvSpPr/>
      </xdr:nvSpPr>
      <xdr:spPr>
        <a:xfrm>
          <a:off x="21771" y="1119052"/>
          <a:ext cx="660763" cy="3396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3" name="楕円 12">
          <a:extLst>
            <a:ext uri="{FF2B5EF4-FFF2-40B4-BE49-F238E27FC236}">
              <a16:creationId xmlns:a16="http://schemas.microsoft.com/office/drawing/2014/main" id="{48EC7409-EA78-4BA5-82EB-FDA083F611D7}"/>
            </a:ext>
          </a:extLst>
        </xdr:cNvPr>
        <xdr:cNvSpPr/>
      </xdr:nvSpPr>
      <xdr:spPr>
        <a:xfrm>
          <a:off x="0" y="4488180"/>
          <a:ext cx="660763" cy="3418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9</xdr:col>
      <xdr:colOff>326572</xdr:colOff>
      <xdr:row>2</xdr:row>
      <xdr:rowOff>195941</xdr:rowOff>
    </xdr:from>
    <xdr:to>
      <xdr:col>13</xdr:col>
      <xdr:colOff>228601</xdr:colOff>
      <xdr:row>3</xdr:row>
      <xdr:rowOff>174170</xdr:rowOff>
    </xdr:to>
    <xdr:sp macro="" textlink="">
      <xdr:nvSpPr>
        <xdr:cNvPr id="14" name="吹き出し: 角を丸めた四角形 13">
          <a:extLst>
            <a:ext uri="{FF2B5EF4-FFF2-40B4-BE49-F238E27FC236}">
              <a16:creationId xmlns:a16="http://schemas.microsoft.com/office/drawing/2014/main" id="{BBF05FD9-3E96-475D-A1C3-357951B5736A}"/>
            </a:ext>
          </a:extLst>
        </xdr:cNvPr>
        <xdr:cNvSpPr/>
      </xdr:nvSpPr>
      <xdr:spPr>
        <a:xfrm>
          <a:off x="7924801" y="468084"/>
          <a:ext cx="3124200" cy="457200"/>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lumMod val="95000"/>
                  <a:lumOff val="5000"/>
                </a:schemeClr>
              </a:solidFill>
            </a:rPr>
            <a:t>算出に使用する係数を記載してください</a:t>
          </a:r>
          <a:r>
            <a:rPr kumimoji="1" lang="ja-JP" altLang="en-US" sz="1100"/>
            <a:t>。</a:t>
          </a:r>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5" name="正方形/長方形 14">
          <a:extLst>
            <a:ext uri="{FF2B5EF4-FFF2-40B4-BE49-F238E27FC236}">
              <a16:creationId xmlns:a16="http://schemas.microsoft.com/office/drawing/2014/main" id="{C43280F5-9B3B-4EF2-8959-85430C894232}"/>
            </a:ext>
          </a:extLst>
        </xdr:cNvPr>
        <xdr:cNvSpPr/>
      </xdr:nvSpPr>
      <xdr:spPr>
        <a:xfrm>
          <a:off x="9419665" y="4152899"/>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7</xdr:col>
      <xdr:colOff>163286</xdr:colOff>
      <xdr:row>36</xdr:row>
      <xdr:rowOff>76200</xdr:rowOff>
    </xdr:from>
    <xdr:to>
      <xdr:col>8</xdr:col>
      <xdr:colOff>286294</xdr:colOff>
      <xdr:row>36</xdr:row>
      <xdr:rowOff>367938</xdr:rowOff>
    </xdr:to>
    <xdr:sp macro="" textlink="">
      <xdr:nvSpPr>
        <xdr:cNvPr id="16" name="楕円 15">
          <a:extLst>
            <a:ext uri="{FF2B5EF4-FFF2-40B4-BE49-F238E27FC236}">
              <a16:creationId xmlns:a16="http://schemas.microsoft.com/office/drawing/2014/main" id="{DF19FCBF-2E29-45AE-9196-C02022B11DB6}"/>
            </a:ext>
          </a:extLst>
        </xdr:cNvPr>
        <xdr:cNvSpPr/>
      </xdr:nvSpPr>
      <xdr:spPr>
        <a:xfrm>
          <a:off x="6106886" y="8092440"/>
          <a:ext cx="664028"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1316736</xdr:colOff>
      <xdr:row>42</xdr:row>
      <xdr:rowOff>20900</xdr:rowOff>
    </xdr:from>
    <xdr:to>
      <xdr:col>3</xdr:col>
      <xdr:colOff>971657</xdr:colOff>
      <xdr:row>44</xdr:row>
      <xdr:rowOff>190717</xdr:rowOff>
    </xdr:to>
    <xdr:sp macro="" textlink="">
      <xdr:nvSpPr>
        <xdr:cNvPr id="17" name="楕円 16">
          <a:extLst>
            <a:ext uri="{FF2B5EF4-FFF2-40B4-BE49-F238E27FC236}">
              <a16:creationId xmlns:a16="http://schemas.microsoft.com/office/drawing/2014/main" id="{6ABC86D4-BA94-49E3-9800-AB72C0C5D1BE}"/>
            </a:ext>
          </a:extLst>
        </xdr:cNvPr>
        <xdr:cNvSpPr/>
      </xdr:nvSpPr>
      <xdr:spPr>
        <a:xfrm>
          <a:off x="1818350" y="9666514"/>
          <a:ext cx="1786778" cy="65053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※10</a:t>
          </a:r>
          <a:endParaRPr kumimoji="1" lang="ja-JP" altLang="en-US" sz="1400" b="1"/>
        </a:p>
      </xdr:txBody>
    </xdr:sp>
    <xdr:clientData/>
  </xdr:twoCellAnchor>
  <xdr:twoCellAnchor>
    <xdr:from>
      <xdr:col>14</xdr:col>
      <xdr:colOff>783771</xdr:colOff>
      <xdr:row>1</xdr:row>
      <xdr:rowOff>41801</xdr:rowOff>
    </xdr:from>
    <xdr:to>
      <xdr:col>19</xdr:col>
      <xdr:colOff>1098148</xdr:colOff>
      <xdr:row>3</xdr:row>
      <xdr:rowOff>363149</xdr:rowOff>
    </xdr:to>
    <xdr:sp macro="" textlink="">
      <xdr:nvSpPr>
        <xdr:cNvPr id="18" name="テキスト ボックス 17">
          <a:extLst>
            <a:ext uri="{FF2B5EF4-FFF2-40B4-BE49-F238E27FC236}">
              <a16:creationId xmlns:a16="http://schemas.microsoft.com/office/drawing/2014/main" id="{FEFC1F45-A791-47A7-AEC1-BDF6A45A47EE}"/>
            </a:ext>
          </a:extLst>
        </xdr:cNvPr>
        <xdr:cNvSpPr txBox="1"/>
      </xdr:nvSpPr>
      <xdr:spPr>
        <a:xfrm>
          <a:off x="13345014" y="104502"/>
          <a:ext cx="4787100" cy="10528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ja-JP" altLang="en-US" sz="900">
              <a:solidFill>
                <a:schemeClr val="dk1"/>
              </a:solidFill>
              <a:effectLst/>
              <a:latin typeface="+mn-lt"/>
              <a:ea typeface="+mn-ea"/>
              <a:cs typeface="+mn-cs"/>
            </a:rPr>
            <a:t>都市ガス：</a:t>
          </a:r>
          <a:r>
            <a:rPr kumimoji="1" lang="en-US" altLang="ja-JP" sz="900">
              <a:solidFill>
                <a:schemeClr val="dk1"/>
              </a:solidFill>
              <a:effectLst/>
              <a:latin typeface="+mn-lt"/>
              <a:ea typeface="+mn-ea"/>
              <a:cs typeface="+mn-cs"/>
            </a:rPr>
            <a:t>2.27kg-CO2/Nm3</a:t>
          </a:r>
          <a:r>
            <a:rPr kumimoji="1" lang="ja-JP" altLang="en-US" sz="900">
              <a:solidFill>
                <a:schemeClr val="dk1"/>
              </a:solidFill>
              <a:effectLst/>
              <a:latin typeface="+mn-lt"/>
              <a:ea typeface="+mn-ea"/>
              <a:cs typeface="+mn-cs"/>
            </a:rPr>
            <a:t>　　都市ガス</a:t>
          </a:r>
          <a:r>
            <a:rPr kumimoji="1" lang="en-US" altLang="ja-JP" sz="900">
              <a:solidFill>
                <a:schemeClr val="dk1"/>
              </a:solidFill>
              <a:effectLst/>
              <a:latin typeface="+mn-lt"/>
              <a:ea typeface="+mn-ea"/>
              <a:cs typeface="+mn-cs"/>
            </a:rPr>
            <a:t>: 40.6 MJ/</a:t>
          </a:r>
          <a:r>
            <a:rPr kumimoji="1" lang="ja-JP" altLang="en-US" sz="900">
              <a:solidFill>
                <a:schemeClr val="dk1"/>
              </a:solidFill>
              <a:effectLst/>
              <a:latin typeface="+mn-lt"/>
              <a:ea typeface="+mn-ea"/>
              <a:cs typeface="+mn-cs"/>
            </a:rPr>
            <a:t>ｍ</a:t>
          </a:r>
          <a:r>
            <a:rPr kumimoji="1" lang="en-US" altLang="ja-JP" sz="900">
              <a:solidFill>
                <a:schemeClr val="dk1"/>
              </a:solidFill>
              <a:effectLst/>
              <a:latin typeface="+mn-lt"/>
              <a:ea typeface="+mn-ea"/>
              <a:cs typeface="+mn-cs"/>
            </a:rPr>
            <a:t>3</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灯油：</a:t>
          </a:r>
          <a:r>
            <a:rPr kumimoji="1" lang="en-US" altLang="ja-JP" sz="900">
              <a:solidFill>
                <a:schemeClr val="dk1"/>
              </a:solidFill>
              <a:effectLst/>
              <a:latin typeface="+mn-lt"/>
              <a:ea typeface="+mn-ea"/>
              <a:cs typeface="+mn-cs"/>
            </a:rPr>
            <a:t>2.5</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kg-CO2/L</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ja-JP" altLang="ja-JP" sz="900" baseline="0">
              <a:solidFill>
                <a:schemeClr val="dk1"/>
              </a:solidFill>
              <a:effectLst/>
              <a:latin typeface="+mn-lt"/>
              <a:ea typeface="+mn-ea"/>
              <a:cs typeface="+mn-cs"/>
            </a:rPr>
            <a:t>灯油：</a:t>
          </a:r>
          <a:r>
            <a:rPr kumimoji="1" lang="en-US" altLang="ja-JP" sz="900" baseline="0">
              <a:solidFill>
                <a:schemeClr val="dk1"/>
              </a:solidFill>
              <a:effectLst/>
              <a:latin typeface="+mn-lt"/>
              <a:ea typeface="+mn-ea"/>
              <a:cs typeface="+mn-cs"/>
            </a:rPr>
            <a:t>36.5 MJ/L</a:t>
          </a:r>
          <a:endParaRPr lang="ja-JP" altLang="ja-JP" sz="9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808893</xdr:colOff>
      <xdr:row>0</xdr:row>
      <xdr:rowOff>35168</xdr:rowOff>
    </xdr:from>
    <xdr:to>
      <xdr:col>19</xdr:col>
      <xdr:colOff>1121596</xdr:colOff>
      <xdr:row>3</xdr:row>
      <xdr:rowOff>299575</xdr:rowOff>
    </xdr:to>
    <xdr:sp macro="" textlink="">
      <xdr:nvSpPr>
        <xdr:cNvPr id="2" name="テキスト ボックス 1">
          <a:extLst>
            <a:ext uri="{FF2B5EF4-FFF2-40B4-BE49-F238E27FC236}">
              <a16:creationId xmlns:a16="http://schemas.microsoft.com/office/drawing/2014/main" id="{06AE3166-1129-42B2-9C03-035E4AE9B842}"/>
            </a:ext>
          </a:extLst>
        </xdr:cNvPr>
        <xdr:cNvSpPr txBox="1"/>
      </xdr:nvSpPr>
      <xdr:spPr>
        <a:xfrm>
          <a:off x="12883663" y="35168"/>
          <a:ext cx="4615071" cy="1014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0.434</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ja-JP" altLang="en-US" sz="900">
              <a:solidFill>
                <a:schemeClr val="dk1"/>
              </a:solidFill>
              <a:effectLst/>
              <a:latin typeface="+mn-lt"/>
              <a:ea typeface="+mn-ea"/>
              <a:cs typeface="+mn-cs"/>
            </a:rPr>
            <a:t>都市ガス：</a:t>
          </a:r>
          <a:r>
            <a:rPr kumimoji="1" lang="en-US" altLang="ja-JP" sz="900">
              <a:solidFill>
                <a:schemeClr val="dk1"/>
              </a:solidFill>
              <a:effectLst/>
              <a:latin typeface="+mn-lt"/>
              <a:ea typeface="+mn-ea"/>
              <a:cs typeface="+mn-cs"/>
            </a:rPr>
            <a:t>2.23kg/m3</a:t>
          </a:r>
          <a:r>
            <a:rPr kumimoji="1" lang="ja-JP" altLang="en-US" sz="900">
              <a:solidFill>
                <a:schemeClr val="dk1"/>
              </a:solidFill>
              <a:effectLst/>
              <a:latin typeface="+mn-lt"/>
              <a:ea typeface="+mn-ea"/>
              <a:cs typeface="+mn-cs"/>
            </a:rPr>
            <a:t>　　　　　都市ガス</a:t>
          </a:r>
          <a:r>
            <a:rPr kumimoji="1" lang="en-US" altLang="ja-JP" sz="900">
              <a:solidFill>
                <a:schemeClr val="dk1"/>
              </a:solidFill>
              <a:effectLst/>
              <a:latin typeface="+mn-lt"/>
              <a:ea typeface="+mn-ea"/>
              <a:cs typeface="+mn-cs"/>
            </a:rPr>
            <a:t>: 40.6 MJ/</a:t>
          </a:r>
          <a:r>
            <a:rPr kumimoji="1" lang="ja-JP" altLang="en-US" sz="900">
              <a:solidFill>
                <a:schemeClr val="dk1"/>
              </a:solidFill>
              <a:effectLst/>
              <a:latin typeface="+mn-lt"/>
              <a:ea typeface="+mn-ea"/>
              <a:cs typeface="+mn-cs"/>
            </a:rPr>
            <a:t>ｍ</a:t>
          </a:r>
          <a:r>
            <a:rPr kumimoji="1" lang="en-US" altLang="ja-JP" sz="900">
              <a:solidFill>
                <a:schemeClr val="dk1"/>
              </a:solidFill>
              <a:effectLst/>
              <a:latin typeface="+mn-lt"/>
              <a:ea typeface="+mn-ea"/>
              <a:cs typeface="+mn-cs"/>
            </a:rPr>
            <a:t>3</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a:solidFill>
                <a:schemeClr val="dk1"/>
              </a:solidFill>
              <a:effectLst/>
              <a:latin typeface="+mn-lt"/>
              <a:ea typeface="+mn-ea"/>
              <a:cs typeface="+mn-cs"/>
            </a:rPr>
            <a:t>灯油：</a:t>
          </a:r>
          <a:r>
            <a:rPr kumimoji="1" lang="en-US" altLang="ja-JP" sz="900">
              <a:solidFill>
                <a:schemeClr val="dk1"/>
              </a:solidFill>
              <a:effectLst/>
              <a:latin typeface="+mn-lt"/>
              <a:ea typeface="+mn-ea"/>
              <a:cs typeface="+mn-cs"/>
            </a:rPr>
            <a:t>2.5</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kg-CO2/L</a:t>
          </a:r>
          <a:r>
            <a:rPr kumimoji="1" lang="ja-JP" altLang="ja-JP" sz="900" baseline="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ja-JP" altLang="ja-JP" sz="900" baseline="0">
              <a:solidFill>
                <a:schemeClr val="dk1"/>
              </a:solidFill>
              <a:effectLst/>
              <a:latin typeface="+mn-lt"/>
              <a:ea typeface="+mn-ea"/>
              <a:cs typeface="+mn-cs"/>
            </a:rPr>
            <a:t>灯油：</a:t>
          </a:r>
          <a:r>
            <a:rPr kumimoji="1" lang="en-US" altLang="ja-JP" sz="900" baseline="0">
              <a:solidFill>
                <a:schemeClr val="dk1"/>
              </a:solidFill>
              <a:effectLst/>
              <a:latin typeface="+mn-lt"/>
              <a:ea typeface="+mn-ea"/>
              <a:cs typeface="+mn-cs"/>
            </a:rPr>
            <a:t>36.5 MJ/L</a:t>
          </a:r>
          <a:endParaRPr lang="ja-JP" altLang="ja-JP" sz="9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19916-8712-4AF2-9D31-D14847D42A3B}">
  <sheetPr>
    <pageSetUpPr fitToPage="1"/>
  </sheetPr>
  <dimension ref="B1:U64"/>
  <sheetViews>
    <sheetView showGridLines="0" tabSelected="1" view="pageBreakPreview" zoomScale="85" zoomScaleNormal="75" zoomScaleSheetLayoutView="85" workbookViewId="0"/>
  </sheetViews>
  <sheetFormatPr defaultColWidth="8.75" defaultRowHeight="20" x14ac:dyDescent="0.55000000000000004"/>
  <cols>
    <col min="1" max="1" width="3.6640625" style="8" customWidth="1"/>
    <col min="2" max="2" width="8.75" style="8" customWidth="1"/>
    <col min="3" max="3" width="19.9140625" style="18" customWidth="1"/>
    <col min="4" max="4" width="4.25" style="14" customWidth="1"/>
    <col min="5" max="5" width="6.33203125" style="14" customWidth="1"/>
    <col min="6" max="6" width="1.9140625" style="14" hidden="1" customWidth="1"/>
    <col min="7" max="7" width="10.25" style="8" customWidth="1"/>
    <col min="8" max="8" width="4.75" style="14" customWidth="1"/>
    <col min="9" max="9" width="14.6640625" style="8" customWidth="1"/>
    <col min="10" max="10" width="13.75" style="8" customWidth="1"/>
    <col min="11" max="11" width="9.08203125" style="42" hidden="1" customWidth="1"/>
    <col min="12" max="12" width="11.9140625" style="8" customWidth="1"/>
    <col min="13" max="13" width="4.4140625" style="14" customWidth="1"/>
    <col min="14" max="14" width="15" style="8" customWidth="1"/>
    <col min="15" max="15" width="13.6640625" style="8" hidden="1" customWidth="1"/>
    <col min="16" max="16" width="11.9140625" style="8" customWidth="1"/>
    <col min="17" max="17" width="4.6640625" style="8" customWidth="1"/>
    <col min="18" max="18" width="14.9140625" style="8" customWidth="1"/>
    <col min="19" max="19" width="12.08203125" style="14" hidden="1" customWidth="1"/>
    <col min="20" max="20" width="13.9140625" style="8" customWidth="1"/>
    <col min="21" max="21" width="2.08203125" style="8" customWidth="1"/>
    <col min="22" max="16384" width="8.75" style="8"/>
  </cols>
  <sheetData>
    <row r="1" spans="2:20" ht="5.15" customHeight="1" x14ac:dyDescent="0.55000000000000004"/>
    <row r="2" spans="2:20" ht="7.75" customHeight="1" x14ac:dyDescent="0.55000000000000004">
      <c r="K2" s="421"/>
      <c r="T2" s="17"/>
    </row>
    <row r="3" spans="2:20" ht="48" customHeight="1" x14ac:dyDescent="0.55000000000000004">
      <c r="B3" s="422" t="s">
        <v>96</v>
      </c>
      <c r="D3" s="26"/>
      <c r="E3" s="26"/>
      <c r="F3" s="26"/>
      <c r="K3" s="421"/>
    </row>
    <row r="4" spans="2:20" ht="45.5" customHeight="1" thickBot="1" x14ac:dyDescent="0.6">
      <c r="B4" s="423" t="s">
        <v>92</v>
      </c>
      <c r="C4" s="734"/>
      <c r="D4" s="735"/>
      <c r="E4" s="735"/>
      <c r="F4" s="735"/>
      <c r="G4" s="736"/>
      <c r="I4" s="633" t="s">
        <v>172</v>
      </c>
      <c r="K4" s="421"/>
    </row>
    <row r="5" spans="2:20" ht="25.25" customHeight="1" thickBot="1" x14ac:dyDescent="0.6">
      <c r="B5" s="424"/>
      <c r="C5" s="425"/>
      <c r="D5" s="15"/>
      <c r="E5" s="15"/>
      <c r="F5" s="661" t="s">
        <v>0</v>
      </c>
      <c r="G5" s="662"/>
      <c r="H5" s="662"/>
      <c r="I5" s="662"/>
      <c r="J5" s="663"/>
      <c r="K5" s="661" t="s">
        <v>1</v>
      </c>
      <c r="L5" s="662"/>
      <c r="M5" s="662"/>
      <c r="N5" s="662"/>
      <c r="O5" s="662"/>
      <c r="P5" s="662"/>
      <c r="Q5" s="662"/>
      <c r="R5" s="662"/>
      <c r="S5" s="662"/>
      <c r="T5" s="663"/>
    </row>
    <row r="6" spans="2:20" ht="39.75" customHeight="1" thickBot="1" x14ac:dyDescent="0.6">
      <c r="B6" s="39" t="s">
        <v>5</v>
      </c>
      <c r="C6" s="13" t="s">
        <v>94</v>
      </c>
      <c r="D6" s="426"/>
      <c r="E6" s="427"/>
      <c r="F6" s="6" t="s">
        <v>6</v>
      </c>
      <c r="G6" s="728" t="s">
        <v>31</v>
      </c>
      <c r="H6" s="729"/>
      <c r="I6" s="2" t="s">
        <v>32</v>
      </c>
      <c r="J6" s="4" t="s">
        <v>78</v>
      </c>
      <c r="K6" s="428" t="s">
        <v>6</v>
      </c>
      <c r="L6" s="728" t="s">
        <v>33</v>
      </c>
      <c r="M6" s="729"/>
      <c r="N6" s="2" t="s">
        <v>34</v>
      </c>
      <c r="O6" s="2" t="s">
        <v>2</v>
      </c>
      <c r="P6" s="726" t="s">
        <v>47</v>
      </c>
      <c r="Q6" s="727"/>
      <c r="R6" s="2" t="s">
        <v>8</v>
      </c>
      <c r="S6" s="3" t="s">
        <v>19</v>
      </c>
      <c r="T6" s="429" t="s">
        <v>3</v>
      </c>
    </row>
    <row r="7" spans="2:20" ht="23.25" customHeight="1" x14ac:dyDescent="0.55000000000000004">
      <c r="B7" s="636" t="s">
        <v>9</v>
      </c>
      <c r="C7" s="20" t="str">
        <f>施設①!C4</f>
        <v>施設名称①</v>
      </c>
      <c r="D7" s="698"/>
      <c r="E7" s="699"/>
      <c r="F7" s="36"/>
      <c r="G7" s="730">
        <f>施設①!G12</f>
        <v>0</v>
      </c>
      <c r="H7" s="731"/>
      <c r="I7" s="430">
        <f>施設①!I12</f>
        <v>0</v>
      </c>
      <c r="J7" s="431">
        <f>施設①!J12</f>
        <v>0</v>
      </c>
      <c r="K7" s="432"/>
      <c r="L7" s="688">
        <f>施設①!L12</f>
        <v>0</v>
      </c>
      <c r="M7" s="689"/>
      <c r="N7" s="433">
        <f>施設①!N12</f>
        <v>0</v>
      </c>
      <c r="O7" s="434"/>
      <c r="P7" s="688">
        <f>施設①!P12</f>
        <v>0</v>
      </c>
      <c r="Q7" s="689"/>
      <c r="R7" s="435">
        <f>施設①!R12</f>
        <v>0</v>
      </c>
      <c r="S7" s="436"/>
      <c r="T7" s="437">
        <f>施設①!T12</f>
        <v>0</v>
      </c>
    </row>
    <row r="8" spans="2:20" ht="23.25" customHeight="1" x14ac:dyDescent="0.55000000000000004">
      <c r="B8" s="637"/>
      <c r="C8" s="21" t="str">
        <f>施設②!C4</f>
        <v>施設名称②</v>
      </c>
      <c r="D8" s="696"/>
      <c r="E8" s="697"/>
      <c r="F8" s="11"/>
      <c r="G8" s="673">
        <f>施設②!G12</f>
        <v>0</v>
      </c>
      <c r="H8" s="674"/>
      <c r="I8" s="438">
        <f>施設②!I12</f>
        <v>0</v>
      </c>
      <c r="J8" s="439">
        <f>施設②!J12</f>
        <v>0</v>
      </c>
      <c r="K8" s="440"/>
      <c r="L8" s="675">
        <f>施設②!L12</f>
        <v>0</v>
      </c>
      <c r="M8" s="676"/>
      <c r="N8" s="441">
        <f>施設②!N12</f>
        <v>0</v>
      </c>
      <c r="O8" s="442"/>
      <c r="P8" s="675">
        <f>施設②!P12</f>
        <v>0</v>
      </c>
      <c r="Q8" s="676"/>
      <c r="R8" s="443">
        <f>施設②!R12</f>
        <v>0</v>
      </c>
      <c r="S8" s="444"/>
      <c r="T8" s="445">
        <f>施設②!T12</f>
        <v>0</v>
      </c>
    </row>
    <row r="9" spans="2:20" ht="23.25" customHeight="1" x14ac:dyDescent="0.55000000000000004">
      <c r="B9" s="637"/>
      <c r="C9" s="21" t="str">
        <f>施設③!C4</f>
        <v>施設名称③</v>
      </c>
      <c r="D9" s="696"/>
      <c r="E9" s="697"/>
      <c r="F9" s="11"/>
      <c r="G9" s="673">
        <f>施設③!G12</f>
        <v>0</v>
      </c>
      <c r="H9" s="674"/>
      <c r="I9" s="438">
        <f>施設③!I12</f>
        <v>0</v>
      </c>
      <c r="J9" s="439">
        <f>施設③!J12</f>
        <v>0</v>
      </c>
      <c r="K9" s="440"/>
      <c r="L9" s="675">
        <f>施設③!L12</f>
        <v>0</v>
      </c>
      <c r="M9" s="676"/>
      <c r="N9" s="441">
        <f>施設③!N12</f>
        <v>0</v>
      </c>
      <c r="O9" s="442"/>
      <c r="P9" s="675">
        <f>施設③!P12</f>
        <v>0</v>
      </c>
      <c r="Q9" s="676"/>
      <c r="R9" s="443">
        <f>施設③!R12</f>
        <v>0</v>
      </c>
      <c r="S9" s="444"/>
      <c r="T9" s="445">
        <f>施設③!T12</f>
        <v>0</v>
      </c>
    </row>
    <row r="10" spans="2:20" ht="23.25" customHeight="1" x14ac:dyDescent="0.55000000000000004">
      <c r="B10" s="637"/>
      <c r="C10" s="21" t="str">
        <f>施設④!C4</f>
        <v>施設名称④</v>
      </c>
      <c r="D10" s="696"/>
      <c r="E10" s="697"/>
      <c r="F10" s="11"/>
      <c r="G10" s="673">
        <f>施設④!G12</f>
        <v>0</v>
      </c>
      <c r="H10" s="674"/>
      <c r="I10" s="438">
        <f>施設④!I12</f>
        <v>0</v>
      </c>
      <c r="J10" s="439">
        <f>施設④!J12</f>
        <v>0</v>
      </c>
      <c r="K10" s="440"/>
      <c r="L10" s="675">
        <f>施設④!L12</f>
        <v>0</v>
      </c>
      <c r="M10" s="676"/>
      <c r="N10" s="441">
        <f>施設④!N12</f>
        <v>0</v>
      </c>
      <c r="O10" s="442"/>
      <c r="P10" s="675">
        <f>施設④!P12</f>
        <v>0</v>
      </c>
      <c r="Q10" s="676"/>
      <c r="R10" s="443">
        <f>施設④!R12</f>
        <v>0</v>
      </c>
      <c r="S10" s="444"/>
      <c r="T10" s="445">
        <f>施設④!T12</f>
        <v>0</v>
      </c>
    </row>
    <row r="11" spans="2:20" ht="23.25" customHeight="1" thickBot="1" x14ac:dyDescent="0.6">
      <c r="B11" s="637"/>
      <c r="C11" s="446" t="str">
        <f>施設⑤!C4</f>
        <v>施設名称⑤</v>
      </c>
      <c r="D11" s="694"/>
      <c r="E11" s="695"/>
      <c r="F11" s="447"/>
      <c r="G11" s="677">
        <f>施設⑤!G12</f>
        <v>0</v>
      </c>
      <c r="H11" s="678"/>
      <c r="I11" s="448">
        <f>施設⑤!I12</f>
        <v>0</v>
      </c>
      <c r="J11" s="449">
        <f>施設⑤!J12</f>
        <v>0</v>
      </c>
      <c r="K11" s="450"/>
      <c r="L11" s="679">
        <f>施設⑤!L12</f>
        <v>0</v>
      </c>
      <c r="M11" s="680"/>
      <c r="N11" s="451">
        <f>施設⑤!N12</f>
        <v>0</v>
      </c>
      <c r="O11" s="452"/>
      <c r="P11" s="679">
        <f>施設⑤!P12</f>
        <v>0</v>
      </c>
      <c r="Q11" s="680"/>
      <c r="R11" s="453">
        <f>施設⑤!R12</f>
        <v>0</v>
      </c>
      <c r="S11" s="454"/>
      <c r="T11" s="455">
        <f>施設⑤!T12</f>
        <v>0</v>
      </c>
    </row>
    <row r="12" spans="2:20" ht="23.25" customHeight="1" thickTop="1" thickBot="1" x14ac:dyDescent="0.6">
      <c r="B12" s="637"/>
      <c r="C12" s="456" t="s">
        <v>105</v>
      </c>
      <c r="D12" s="457"/>
      <c r="E12" s="458"/>
      <c r="F12" s="459"/>
      <c r="G12" s="690">
        <f>SUM(G7:H11)</f>
        <v>0</v>
      </c>
      <c r="H12" s="691"/>
      <c r="I12" s="460">
        <f>SUM(I7:I11)</f>
        <v>0</v>
      </c>
      <c r="J12" s="461">
        <f>SUM(J7:J11)</f>
        <v>0</v>
      </c>
      <c r="K12" s="462"/>
      <c r="L12" s="690">
        <f>SUM(L7:M11)</f>
        <v>0</v>
      </c>
      <c r="M12" s="691"/>
      <c r="N12" s="463">
        <f>SUM(N7:N11)</f>
        <v>0</v>
      </c>
      <c r="O12" s="464"/>
      <c r="P12" s="690">
        <f>SUM(P7:Q11)</f>
        <v>0</v>
      </c>
      <c r="Q12" s="691"/>
      <c r="R12" s="465">
        <f>SUM(R7:R11)</f>
        <v>0</v>
      </c>
      <c r="S12" s="465">
        <f t="shared" ref="S12:T12" si="0">SUM(S7:S11)</f>
        <v>0</v>
      </c>
      <c r="T12" s="465">
        <f t="shared" si="0"/>
        <v>0</v>
      </c>
    </row>
    <row r="13" spans="2:20" ht="23.25" customHeight="1" thickTop="1" thickBot="1" x14ac:dyDescent="0.6">
      <c r="B13" s="670"/>
      <c r="C13" s="466" t="s">
        <v>104</v>
      </c>
      <c r="D13" s="671"/>
      <c r="E13" s="672"/>
      <c r="F13" s="467" t="s">
        <v>17</v>
      </c>
      <c r="G13" s="718">
        <f>SUM(施設①:施設⑤!G12)</f>
        <v>0</v>
      </c>
      <c r="H13" s="719"/>
      <c r="I13" s="468">
        <f>SUM(施設①:施設⑤!I12)</f>
        <v>0</v>
      </c>
      <c r="J13" s="469">
        <f>SUM(施設①:施設⑤!J12)</f>
        <v>0</v>
      </c>
      <c r="K13" s="470"/>
      <c r="L13" s="712">
        <f>SUM(施設①:施設⑤!L12:M12)</f>
        <v>0</v>
      </c>
      <c r="M13" s="713"/>
      <c r="N13" s="468">
        <f>SUM(施設①:施設⑤!N12)</f>
        <v>0</v>
      </c>
      <c r="O13" s="471"/>
      <c r="P13" s="712">
        <f>SUM(施設①:施設⑤!P12:Q12)</f>
        <v>0</v>
      </c>
      <c r="Q13" s="713"/>
      <c r="R13" s="472">
        <f>SUM(施設①:施設⑤!R12)</f>
        <v>0</v>
      </c>
      <c r="S13" s="471"/>
      <c r="T13" s="473">
        <f>SUM(施設①:施設⑤!T12)</f>
        <v>0</v>
      </c>
    </row>
    <row r="14" spans="2:20" ht="23.25" customHeight="1" thickTop="1" x14ac:dyDescent="0.55000000000000004">
      <c r="B14" s="636" t="s">
        <v>95</v>
      </c>
      <c r="C14" s="474" t="str">
        <f>C7</f>
        <v>施設名称①</v>
      </c>
      <c r="D14" s="668"/>
      <c r="E14" s="669"/>
      <c r="F14" s="475"/>
      <c r="G14" s="657"/>
      <c r="H14" s="658"/>
      <c r="I14" s="476"/>
      <c r="J14" s="477"/>
      <c r="K14" s="478"/>
      <c r="L14" s="720">
        <f>施設①!L18</f>
        <v>0</v>
      </c>
      <c r="M14" s="721"/>
      <c r="N14" s="479">
        <f>施設①!N18</f>
        <v>0</v>
      </c>
      <c r="O14" s="480"/>
      <c r="P14" s="720">
        <f>施設①!P18</f>
        <v>0</v>
      </c>
      <c r="Q14" s="721"/>
      <c r="R14" s="481">
        <f>施設①!R18</f>
        <v>0</v>
      </c>
      <c r="S14" s="482"/>
      <c r="T14" s="483">
        <f>施設①!T18</f>
        <v>0</v>
      </c>
    </row>
    <row r="15" spans="2:20" ht="23.25" customHeight="1" x14ac:dyDescent="0.55000000000000004">
      <c r="B15" s="637"/>
      <c r="C15" s="21" t="str">
        <f t="shared" ref="C15:C18" si="1">C8</f>
        <v>施設名称②</v>
      </c>
      <c r="D15" s="666"/>
      <c r="E15" s="667"/>
      <c r="F15" s="37"/>
      <c r="G15" s="659"/>
      <c r="H15" s="660"/>
      <c r="I15" s="484"/>
      <c r="J15" s="485"/>
      <c r="K15" s="440"/>
      <c r="L15" s="675">
        <f>施設②!L18</f>
        <v>0</v>
      </c>
      <c r="M15" s="676"/>
      <c r="N15" s="441">
        <f>施設②!N18</f>
        <v>0</v>
      </c>
      <c r="O15" s="442"/>
      <c r="P15" s="675">
        <f>施設②!P18</f>
        <v>0</v>
      </c>
      <c r="Q15" s="676"/>
      <c r="R15" s="443">
        <f>施設②!R18</f>
        <v>0</v>
      </c>
      <c r="S15" s="444"/>
      <c r="T15" s="445">
        <f>施設②!T18</f>
        <v>0</v>
      </c>
    </row>
    <row r="16" spans="2:20" ht="23.25" customHeight="1" x14ac:dyDescent="0.55000000000000004">
      <c r="B16" s="637"/>
      <c r="C16" s="21" t="str">
        <f t="shared" si="1"/>
        <v>施設名称③</v>
      </c>
      <c r="D16" s="666"/>
      <c r="E16" s="667"/>
      <c r="F16" s="37"/>
      <c r="G16" s="659"/>
      <c r="H16" s="660"/>
      <c r="I16" s="484"/>
      <c r="J16" s="485"/>
      <c r="K16" s="440"/>
      <c r="L16" s="675">
        <f>施設③!L18</f>
        <v>0</v>
      </c>
      <c r="M16" s="676"/>
      <c r="N16" s="441">
        <f>施設③!N18</f>
        <v>0</v>
      </c>
      <c r="O16" s="442"/>
      <c r="P16" s="675">
        <f>施設③!P18</f>
        <v>0</v>
      </c>
      <c r="Q16" s="676"/>
      <c r="R16" s="443">
        <f>施設③!R18</f>
        <v>0</v>
      </c>
      <c r="S16" s="444"/>
      <c r="T16" s="445">
        <f>施設③!T18</f>
        <v>0</v>
      </c>
    </row>
    <row r="17" spans="2:21" ht="23.25" customHeight="1" x14ac:dyDescent="0.55000000000000004">
      <c r="B17" s="637"/>
      <c r="C17" s="21" t="str">
        <f t="shared" si="1"/>
        <v>施設名称④</v>
      </c>
      <c r="D17" s="666"/>
      <c r="E17" s="667"/>
      <c r="F17" s="37"/>
      <c r="G17" s="659"/>
      <c r="H17" s="660"/>
      <c r="I17" s="484"/>
      <c r="J17" s="485"/>
      <c r="K17" s="440"/>
      <c r="L17" s="675">
        <f>施設④!L18</f>
        <v>0</v>
      </c>
      <c r="M17" s="676"/>
      <c r="N17" s="441">
        <f>施設④!N18</f>
        <v>0</v>
      </c>
      <c r="O17" s="442"/>
      <c r="P17" s="675">
        <f>施設④!P18</f>
        <v>0</v>
      </c>
      <c r="Q17" s="676"/>
      <c r="R17" s="443">
        <f>施設④!R18</f>
        <v>0</v>
      </c>
      <c r="S17" s="444"/>
      <c r="T17" s="445">
        <f>施設④!T18</f>
        <v>0</v>
      </c>
    </row>
    <row r="18" spans="2:21" ht="23.25" customHeight="1" thickBot="1" x14ac:dyDescent="0.6">
      <c r="B18" s="637"/>
      <c r="C18" s="21" t="str">
        <f t="shared" si="1"/>
        <v>施設名称⑤</v>
      </c>
      <c r="D18" s="722"/>
      <c r="E18" s="723"/>
      <c r="F18" s="486"/>
      <c r="G18" s="692"/>
      <c r="H18" s="693"/>
      <c r="I18" s="487"/>
      <c r="J18" s="488"/>
      <c r="K18" s="450"/>
      <c r="L18" s="679">
        <f>施設⑤!L18</f>
        <v>0</v>
      </c>
      <c r="M18" s="680"/>
      <c r="N18" s="451">
        <f>施設⑤!N18</f>
        <v>0</v>
      </c>
      <c r="O18" s="452"/>
      <c r="P18" s="679">
        <f>施設⑤!P18</f>
        <v>0</v>
      </c>
      <c r="Q18" s="680"/>
      <c r="R18" s="453">
        <f>施設⑤!R18</f>
        <v>0</v>
      </c>
      <c r="S18" s="454"/>
      <c r="T18" s="455">
        <f>施設⑤!T18</f>
        <v>0</v>
      </c>
    </row>
    <row r="19" spans="2:21" ht="23.25" customHeight="1" thickTop="1" thickBot="1" x14ac:dyDescent="0.6">
      <c r="B19" s="637"/>
      <c r="C19" s="489" t="s">
        <v>105</v>
      </c>
      <c r="D19" s="724"/>
      <c r="E19" s="725"/>
      <c r="F19" s="490"/>
      <c r="G19" s="648"/>
      <c r="H19" s="649"/>
      <c r="I19" s="491"/>
      <c r="J19" s="492"/>
      <c r="K19" s="462"/>
      <c r="L19" s="690">
        <f>SUM(L14:M18)</f>
        <v>0</v>
      </c>
      <c r="M19" s="691"/>
      <c r="N19" s="463">
        <f>SUM(N14:N18)</f>
        <v>0</v>
      </c>
      <c r="O19" s="464"/>
      <c r="P19" s="690">
        <f>SUM(P14:Q18)</f>
        <v>0</v>
      </c>
      <c r="Q19" s="691"/>
      <c r="R19" s="465">
        <f>SUM(R14:R18)</f>
        <v>0</v>
      </c>
      <c r="S19" s="493"/>
      <c r="T19" s="494">
        <f>SUM(T14:T18)</f>
        <v>0</v>
      </c>
    </row>
    <row r="20" spans="2:21" ht="23.25" customHeight="1" thickTop="1" thickBot="1" x14ac:dyDescent="0.6">
      <c r="B20" s="637"/>
      <c r="C20" s="495" t="s">
        <v>103</v>
      </c>
      <c r="D20" s="655"/>
      <c r="E20" s="656"/>
      <c r="F20" s="496" t="s">
        <v>17</v>
      </c>
      <c r="G20" s="664"/>
      <c r="H20" s="665"/>
      <c r="I20" s="497"/>
      <c r="J20" s="498"/>
      <c r="K20" s="470"/>
      <c r="L20" s="712">
        <f>SUM(施設①:施設⑤!L18:M18)</f>
        <v>0</v>
      </c>
      <c r="M20" s="713"/>
      <c r="N20" s="468">
        <f>SUM(施設①:施設⑤!N18)</f>
        <v>0</v>
      </c>
      <c r="O20" s="471"/>
      <c r="P20" s="712">
        <f>SUM(施設①:施設⑤!P18:Q18)</f>
        <v>0</v>
      </c>
      <c r="Q20" s="713"/>
      <c r="R20" s="472">
        <f>SUM(施設①:施設⑤!R18)</f>
        <v>0</v>
      </c>
      <c r="S20" s="471"/>
      <c r="T20" s="473">
        <f>SUM(施設①:施設⑤!T18)</f>
        <v>0</v>
      </c>
    </row>
    <row r="21" spans="2:21" ht="23.25" customHeight="1" thickTop="1" thickBot="1" x14ac:dyDescent="0.6">
      <c r="B21" s="637"/>
      <c r="C21" s="499" t="s">
        <v>97</v>
      </c>
      <c r="D21" s="700"/>
      <c r="E21" s="701"/>
      <c r="F21" s="500"/>
      <c r="G21" s="752">
        <f>SUM(G12,G19)</f>
        <v>0</v>
      </c>
      <c r="H21" s="753"/>
      <c r="I21" s="501">
        <f>SUM(I12,I19)</f>
        <v>0</v>
      </c>
      <c r="J21" s="502">
        <f>SUM(J12,J19)</f>
        <v>0</v>
      </c>
      <c r="K21" s="503"/>
      <c r="L21" s="752">
        <f>SUM(L19,L12)</f>
        <v>0</v>
      </c>
      <c r="M21" s="753"/>
      <c r="N21" s="501">
        <f>SUM(N12,N19)</f>
        <v>0</v>
      </c>
      <c r="O21" s="504"/>
      <c r="P21" s="752">
        <f>P12-P19</f>
        <v>0</v>
      </c>
      <c r="Q21" s="753"/>
      <c r="R21" s="505">
        <f>R12-R19</f>
        <v>0</v>
      </c>
      <c r="S21" s="504"/>
      <c r="T21" s="506">
        <f>T12-T19</f>
        <v>0</v>
      </c>
    </row>
    <row r="22" spans="2:21" ht="23.25" customHeight="1" thickTop="1" thickBot="1" x14ac:dyDescent="0.6">
      <c r="B22" s="507"/>
      <c r="C22" s="508" t="s">
        <v>126</v>
      </c>
      <c r="D22" s="714"/>
      <c r="E22" s="715"/>
      <c r="F22" s="509" t="s">
        <v>17</v>
      </c>
      <c r="G22" s="760">
        <f>SUM(施設①:施設⑤!G19)</f>
        <v>0</v>
      </c>
      <c r="H22" s="761"/>
      <c r="I22" s="510">
        <f>SUM(施設①:施設⑤!I19)</f>
        <v>0</v>
      </c>
      <c r="J22" s="511">
        <f>SUM(施設①:施設⑤!J19)</f>
        <v>0</v>
      </c>
      <c r="K22" s="512"/>
      <c r="L22" s="716">
        <f>SUM(施設①:施設⑤!L19:M19)</f>
        <v>0</v>
      </c>
      <c r="M22" s="717"/>
      <c r="N22" s="510">
        <f>SUM(施設①:施設⑤!N19)</f>
        <v>0</v>
      </c>
      <c r="O22" s="513"/>
      <c r="P22" s="716">
        <f>SUM(施設①:施設⑤!P19:Q19)</f>
        <v>0</v>
      </c>
      <c r="Q22" s="717"/>
      <c r="R22" s="514">
        <f>SUM(施設①:施設⑤!R19)</f>
        <v>0</v>
      </c>
      <c r="S22" s="513"/>
      <c r="T22" s="515">
        <f>SUM(施設①:施設⑤!T19)</f>
        <v>0</v>
      </c>
      <c r="U22" s="516"/>
    </row>
    <row r="23" spans="2:21" ht="23.25" customHeight="1" thickBot="1" x14ac:dyDescent="0.6">
      <c r="B23" s="25"/>
      <c r="C23" s="26"/>
      <c r="D23" s="26"/>
      <c r="E23" s="26"/>
      <c r="F23" s="517"/>
      <c r="G23" s="518"/>
      <c r="H23" s="57"/>
      <c r="I23" s="518"/>
      <c r="J23" s="519"/>
      <c r="K23" s="520"/>
      <c r="L23" s="518"/>
      <c r="M23" s="521" t="s">
        <v>137</v>
      </c>
      <c r="N23" s="522" t="str">
        <f>IF(L22=0,"",N22-L22)</f>
        <v/>
      </c>
      <c r="O23" s="523"/>
      <c r="P23" s="524"/>
      <c r="Q23" s="523"/>
      <c r="R23" s="525"/>
      <c r="S23" s="526"/>
      <c r="T23" s="527"/>
    </row>
    <row r="24" spans="2:21" ht="23.25" customHeight="1" thickBot="1" x14ac:dyDescent="0.6">
      <c r="B24" s="424"/>
      <c r="C24" s="528"/>
      <c r="D24" s="57"/>
      <c r="E24" s="529"/>
      <c r="F24" s="661" t="s">
        <v>0</v>
      </c>
      <c r="G24" s="662"/>
      <c r="H24" s="662"/>
      <c r="I24" s="662"/>
      <c r="J24" s="663"/>
      <c r="K24" s="661" t="s">
        <v>1</v>
      </c>
      <c r="L24" s="662"/>
      <c r="M24" s="662"/>
      <c r="N24" s="662"/>
      <c r="O24" s="662"/>
      <c r="P24" s="662"/>
      <c r="Q24" s="662"/>
      <c r="R24" s="662"/>
      <c r="S24" s="662"/>
      <c r="T24" s="663"/>
    </row>
    <row r="25" spans="2:21" ht="40.25" customHeight="1" thickBot="1" x14ac:dyDescent="0.6">
      <c r="B25" s="38" t="s">
        <v>15</v>
      </c>
      <c r="C25" s="530" t="s">
        <v>99</v>
      </c>
      <c r="D25" s="426"/>
      <c r="E25" s="427"/>
      <c r="F25" s="6" t="s">
        <v>6</v>
      </c>
      <c r="G25" s="5"/>
      <c r="H25" s="1"/>
      <c r="I25" s="2" t="s">
        <v>13</v>
      </c>
      <c r="J25" s="4" t="s">
        <v>78</v>
      </c>
      <c r="K25" s="428"/>
      <c r="L25" s="5" t="s">
        <v>28</v>
      </c>
      <c r="M25" s="1" t="s">
        <v>29</v>
      </c>
      <c r="N25" s="2" t="s">
        <v>12</v>
      </c>
      <c r="O25" s="2" t="s">
        <v>2</v>
      </c>
      <c r="P25" s="72" t="s">
        <v>133</v>
      </c>
      <c r="Q25" s="1" t="s">
        <v>29</v>
      </c>
      <c r="R25" s="2" t="s">
        <v>8</v>
      </c>
      <c r="S25" s="3" t="s">
        <v>19</v>
      </c>
      <c r="T25" s="429" t="s">
        <v>3</v>
      </c>
    </row>
    <row r="26" spans="2:21" ht="23.25" customHeight="1" x14ac:dyDescent="0.55000000000000004">
      <c r="B26" s="681" t="s">
        <v>9</v>
      </c>
      <c r="C26" s="531" t="str">
        <f>C7</f>
        <v>施設名称①</v>
      </c>
      <c r="D26" s="413"/>
      <c r="E26" s="414"/>
      <c r="F26" s="36"/>
      <c r="G26" s="742"/>
      <c r="H26" s="743"/>
      <c r="I26" s="430">
        <f>施設①!I28</f>
        <v>0</v>
      </c>
      <c r="J26" s="532">
        <f>施設①!J28</f>
        <v>0</v>
      </c>
      <c r="K26" s="533"/>
      <c r="L26" s="534"/>
      <c r="M26" s="535"/>
      <c r="N26" s="430">
        <f>施設①!N28</f>
        <v>0</v>
      </c>
      <c r="O26" s="536"/>
      <c r="P26" s="537"/>
      <c r="Q26" s="535"/>
      <c r="R26" s="538">
        <f>施設①!R28</f>
        <v>0</v>
      </c>
      <c r="S26" s="436"/>
      <c r="T26" s="437">
        <f>施設①!T28</f>
        <v>0</v>
      </c>
    </row>
    <row r="27" spans="2:21" ht="23.25" customHeight="1" x14ac:dyDescent="0.55000000000000004">
      <c r="B27" s="682"/>
      <c r="C27" s="376" t="str">
        <f t="shared" ref="C27:C30" si="2">C8</f>
        <v>施設名称②</v>
      </c>
      <c r="D27" s="412"/>
      <c r="E27" s="23"/>
      <c r="F27" s="11"/>
      <c r="G27" s="659"/>
      <c r="H27" s="660"/>
      <c r="I27" s="438">
        <f>施設②!I28</f>
        <v>0</v>
      </c>
      <c r="J27" s="539">
        <f>施設②!J28</f>
        <v>0</v>
      </c>
      <c r="K27" s="540"/>
      <c r="L27" s="541"/>
      <c r="M27" s="542"/>
      <c r="N27" s="438">
        <f>施設②!N28</f>
        <v>0</v>
      </c>
      <c r="O27" s="484"/>
      <c r="P27" s="543"/>
      <c r="Q27" s="544"/>
      <c r="R27" s="545">
        <f>施設②!R28</f>
        <v>0</v>
      </c>
      <c r="S27" s="444"/>
      <c r="T27" s="445">
        <f>施設②!T28</f>
        <v>0</v>
      </c>
    </row>
    <row r="28" spans="2:21" ht="23.25" customHeight="1" x14ac:dyDescent="0.55000000000000004">
      <c r="B28" s="682"/>
      <c r="C28" s="376" t="str">
        <f t="shared" si="2"/>
        <v>施設名称③</v>
      </c>
      <c r="D28" s="412"/>
      <c r="E28" s="23"/>
      <c r="F28" s="11"/>
      <c r="G28" s="659"/>
      <c r="H28" s="660"/>
      <c r="I28" s="438">
        <f>施設③!I28</f>
        <v>0</v>
      </c>
      <c r="J28" s="539">
        <f>施設③!J28</f>
        <v>0</v>
      </c>
      <c r="K28" s="540"/>
      <c r="L28" s="541"/>
      <c r="M28" s="542"/>
      <c r="N28" s="438">
        <f>施設③!N28</f>
        <v>0</v>
      </c>
      <c r="O28" s="484"/>
      <c r="P28" s="543"/>
      <c r="Q28" s="544"/>
      <c r="R28" s="545">
        <f>施設③!R28</f>
        <v>0</v>
      </c>
      <c r="S28" s="444"/>
      <c r="T28" s="445">
        <f>施設③!T28</f>
        <v>0</v>
      </c>
    </row>
    <row r="29" spans="2:21" ht="23.25" customHeight="1" x14ac:dyDescent="0.55000000000000004">
      <c r="B29" s="682"/>
      <c r="C29" s="376" t="str">
        <f t="shared" si="2"/>
        <v>施設名称④</v>
      </c>
      <c r="D29" s="412"/>
      <c r="E29" s="23"/>
      <c r="F29" s="11"/>
      <c r="G29" s="659"/>
      <c r="H29" s="660"/>
      <c r="I29" s="438">
        <f>施設④!I28</f>
        <v>0</v>
      </c>
      <c r="J29" s="539">
        <f>施設④!J28</f>
        <v>0</v>
      </c>
      <c r="K29" s="540"/>
      <c r="L29" s="541"/>
      <c r="M29" s="542"/>
      <c r="N29" s="438">
        <f>施設④!N28</f>
        <v>0</v>
      </c>
      <c r="O29" s="484"/>
      <c r="P29" s="543"/>
      <c r="Q29" s="544"/>
      <c r="R29" s="545">
        <f>施設④!R28</f>
        <v>0</v>
      </c>
      <c r="S29" s="444"/>
      <c r="T29" s="445">
        <f>施設④!T28</f>
        <v>0</v>
      </c>
    </row>
    <row r="30" spans="2:21" ht="23.25" customHeight="1" thickBot="1" x14ac:dyDescent="0.6">
      <c r="B30" s="682"/>
      <c r="C30" s="376" t="str">
        <f t="shared" si="2"/>
        <v>施設名称⑤</v>
      </c>
      <c r="D30" s="546"/>
      <c r="E30" s="547"/>
      <c r="F30" s="447"/>
      <c r="G30" s="692"/>
      <c r="H30" s="693"/>
      <c r="I30" s="448">
        <f>施設⑤!I28</f>
        <v>0</v>
      </c>
      <c r="J30" s="548">
        <f>施設⑤!J28</f>
        <v>0</v>
      </c>
      <c r="K30" s="549"/>
      <c r="L30" s="550"/>
      <c r="M30" s="551"/>
      <c r="N30" s="448">
        <f>施設⑤!N28</f>
        <v>0</v>
      </c>
      <c r="O30" s="487"/>
      <c r="P30" s="552"/>
      <c r="Q30" s="553"/>
      <c r="R30" s="554">
        <f>施設⑤!R28</f>
        <v>0</v>
      </c>
      <c r="S30" s="454"/>
      <c r="T30" s="455">
        <f>施設⑤!T28</f>
        <v>0</v>
      </c>
    </row>
    <row r="31" spans="2:21" ht="23.25" customHeight="1" thickTop="1" thickBot="1" x14ac:dyDescent="0.6">
      <c r="B31" s="682"/>
      <c r="C31" s="555" t="s">
        <v>105</v>
      </c>
      <c r="D31" s="556"/>
      <c r="E31" s="557"/>
      <c r="F31" s="558"/>
      <c r="G31" s="648"/>
      <c r="H31" s="649"/>
      <c r="I31" s="460">
        <f>SUM(I26:I30)</f>
        <v>0</v>
      </c>
      <c r="J31" s="559">
        <f>SUM(J26:J30)</f>
        <v>0</v>
      </c>
      <c r="K31" s="560"/>
      <c r="L31" s="648"/>
      <c r="M31" s="649"/>
      <c r="N31" s="460">
        <f>SUM(N26:N30)</f>
        <v>0</v>
      </c>
      <c r="O31" s="491"/>
      <c r="P31" s="648"/>
      <c r="Q31" s="649"/>
      <c r="R31" s="561">
        <f>SUM(R26:R30)</f>
        <v>0</v>
      </c>
      <c r="S31" s="493"/>
      <c r="T31" s="494">
        <f>SUM(T26:T30)</f>
        <v>0</v>
      </c>
    </row>
    <row r="32" spans="2:21" ht="23.25" customHeight="1" thickTop="1" thickBot="1" x14ac:dyDescent="0.6">
      <c r="B32" s="683"/>
      <c r="C32" s="562" t="s">
        <v>107</v>
      </c>
      <c r="D32" s="684"/>
      <c r="E32" s="685"/>
      <c r="F32" s="563" t="s">
        <v>17</v>
      </c>
      <c r="G32" s="744"/>
      <c r="H32" s="745"/>
      <c r="I32" s="468">
        <f>SUM(施設①:施設⑤!I28)</f>
        <v>0</v>
      </c>
      <c r="J32" s="469">
        <f>SUM(施設①:施設⑤!J28)</f>
        <v>0</v>
      </c>
      <c r="K32" s="470"/>
      <c r="L32" s="686"/>
      <c r="M32" s="687"/>
      <c r="N32" s="468">
        <f>SUM(施設①:施設⑤!N28)</f>
        <v>0</v>
      </c>
      <c r="O32" s="564"/>
      <c r="P32" s="712"/>
      <c r="Q32" s="713"/>
      <c r="R32" s="472">
        <f>SUM(施設①:施設⑤!R28)</f>
        <v>0</v>
      </c>
      <c r="S32" s="471"/>
      <c r="T32" s="473">
        <f>SUM(施設①:施設⑤!T28)</f>
        <v>0</v>
      </c>
    </row>
    <row r="33" spans="2:20" ht="23.25" customHeight="1" thickTop="1" x14ac:dyDescent="0.55000000000000004">
      <c r="B33" s="636" t="s">
        <v>95</v>
      </c>
      <c r="C33" s="531" t="str">
        <f>C7</f>
        <v>施設名称①</v>
      </c>
      <c r="D33" s="413"/>
      <c r="E33" s="414"/>
      <c r="F33" s="40"/>
      <c r="G33" s="657"/>
      <c r="H33" s="658"/>
      <c r="I33" s="476"/>
      <c r="J33" s="565"/>
      <c r="K33" s="566"/>
      <c r="L33" s="567"/>
      <c r="M33" s="568"/>
      <c r="N33" s="569">
        <f>施設①!N34</f>
        <v>0</v>
      </c>
      <c r="O33" s="476"/>
      <c r="P33" s="570" t="str">
        <f>IF(L33="","",L33)</f>
        <v/>
      </c>
      <c r="Q33" s="571"/>
      <c r="R33" s="572">
        <f>施設①!R34</f>
        <v>0</v>
      </c>
      <c r="S33" s="573"/>
      <c r="T33" s="574">
        <f>施設①!T34</f>
        <v>0</v>
      </c>
    </row>
    <row r="34" spans="2:20" ht="23.25" customHeight="1" x14ac:dyDescent="0.55000000000000004">
      <c r="B34" s="637"/>
      <c r="C34" s="376" t="str">
        <f t="shared" ref="C34:C37" si="3">C8</f>
        <v>施設名称②</v>
      </c>
      <c r="D34" s="575"/>
      <c r="E34" s="576"/>
      <c r="F34" s="37"/>
      <c r="G34" s="659"/>
      <c r="H34" s="660"/>
      <c r="I34" s="484"/>
      <c r="J34" s="577"/>
      <c r="K34" s="540"/>
      <c r="L34" s="541"/>
      <c r="M34" s="542"/>
      <c r="N34" s="438">
        <f>施設②!N34</f>
        <v>0</v>
      </c>
      <c r="O34" s="484"/>
      <c r="P34" s="543" t="str">
        <f>IF(L34="","",L34)</f>
        <v/>
      </c>
      <c r="Q34" s="542"/>
      <c r="R34" s="545">
        <f>施設②!R34</f>
        <v>0</v>
      </c>
      <c r="S34" s="444"/>
      <c r="T34" s="445">
        <f>施設②!T34</f>
        <v>0</v>
      </c>
    </row>
    <row r="35" spans="2:20" ht="23.25" customHeight="1" x14ac:dyDescent="0.55000000000000004">
      <c r="B35" s="637"/>
      <c r="C35" s="376" t="str">
        <f t="shared" si="3"/>
        <v>施設名称③</v>
      </c>
      <c r="D35" s="575"/>
      <c r="E35" s="576"/>
      <c r="F35" s="37"/>
      <c r="G35" s="659"/>
      <c r="H35" s="660"/>
      <c r="I35" s="484"/>
      <c r="J35" s="577"/>
      <c r="K35" s="540"/>
      <c r="L35" s="541"/>
      <c r="M35" s="542"/>
      <c r="N35" s="438">
        <f>施設③!N34</f>
        <v>0</v>
      </c>
      <c r="O35" s="484"/>
      <c r="P35" s="543"/>
      <c r="Q35" s="578"/>
      <c r="R35" s="545">
        <f>施設③!R34</f>
        <v>0</v>
      </c>
      <c r="S35" s="444"/>
      <c r="T35" s="445">
        <f>施設③!T34</f>
        <v>0</v>
      </c>
    </row>
    <row r="36" spans="2:20" ht="23.25" customHeight="1" x14ac:dyDescent="0.55000000000000004">
      <c r="B36" s="637"/>
      <c r="C36" s="376" t="str">
        <f t="shared" si="3"/>
        <v>施設名称④</v>
      </c>
      <c r="D36" s="575"/>
      <c r="E36" s="576"/>
      <c r="F36" s="37"/>
      <c r="G36" s="659"/>
      <c r="H36" s="660"/>
      <c r="I36" s="484"/>
      <c r="J36" s="577"/>
      <c r="K36" s="540"/>
      <c r="L36" s="541"/>
      <c r="M36" s="542"/>
      <c r="N36" s="438">
        <f>施設④!N34</f>
        <v>0</v>
      </c>
      <c r="O36" s="484"/>
      <c r="P36" s="543"/>
      <c r="Q36" s="578"/>
      <c r="R36" s="545">
        <f>施設④!R34</f>
        <v>0</v>
      </c>
      <c r="S36" s="444"/>
      <c r="T36" s="445">
        <f>施設④!T34</f>
        <v>0</v>
      </c>
    </row>
    <row r="37" spans="2:20" ht="23.25" customHeight="1" thickBot="1" x14ac:dyDescent="0.6">
      <c r="B37" s="637"/>
      <c r="C37" s="376" t="str">
        <f t="shared" si="3"/>
        <v>施設名称⑤</v>
      </c>
      <c r="D37" s="579"/>
      <c r="E37" s="580"/>
      <c r="F37" s="486"/>
      <c r="G37" s="692"/>
      <c r="H37" s="693"/>
      <c r="I37" s="487"/>
      <c r="J37" s="581"/>
      <c r="K37" s="549"/>
      <c r="L37" s="550"/>
      <c r="M37" s="551"/>
      <c r="N37" s="448">
        <f>施設⑤!N34</f>
        <v>0</v>
      </c>
      <c r="O37" s="487"/>
      <c r="P37" s="552"/>
      <c r="Q37" s="582"/>
      <c r="R37" s="554">
        <f>施設⑤!R34</f>
        <v>0</v>
      </c>
      <c r="S37" s="454"/>
      <c r="T37" s="455">
        <f>施設⑤!T34</f>
        <v>0</v>
      </c>
    </row>
    <row r="38" spans="2:20" ht="23.25" customHeight="1" thickTop="1" thickBot="1" x14ac:dyDescent="0.6">
      <c r="B38" s="637"/>
      <c r="C38" s="555" t="s">
        <v>106</v>
      </c>
      <c r="D38" s="583"/>
      <c r="E38" s="584"/>
      <c r="F38" s="490"/>
      <c r="G38" s="648"/>
      <c r="H38" s="649"/>
      <c r="I38" s="491"/>
      <c r="J38" s="585"/>
      <c r="K38" s="462"/>
      <c r="L38" s="648"/>
      <c r="M38" s="649"/>
      <c r="N38" s="460">
        <f>SUM(N33:N37)</f>
        <v>0</v>
      </c>
      <c r="O38" s="460"/>
      <c r="P38" s="648"/>
      <c r="Q38" s="649"/>
      <c r="R38" s="561">
        <f>SUM(R33:R37)</f>
        <v>0</v>
      </c>
      <c r="S38" s="493"/>
      <c r="T38" s="494">
        <f>SUM(T33:T37)</f>
        <v>0</v>
      </c>
    </row>
    <row r="39" spans="2:20" ht="23.25" customHeight="1" thickTop="1" thickBot="1" x14ac:dyDescent="0.6">
      <c r="B39" s="637"/>
      <c r="C39" s="562" t="s">
        <v>108</v>
      </c>
      <c r="D39" s="655"/>
      <c r="E39" s="656"/>
      <c r="F39" s="586" t="s">
        <v>17</v>
      </c>
      <c r="G39" s="664"/>
      <c r="H39" s="665"/>
      <c r="I39" s="497"/>
      <c r="J39" s="498"/>
      <c r="K39" s="470"/>
      <c r="L39" s="686"/>
      <c r="M39" s="687"/>
      <c r="N39" s="468">
        <f>SUM(施設①:施設⑤!N34)</f>
        <v>0</v>
      </c>
      <c r="O39" s="564"/>
      <c r="P39" s="686"/>
      <c r="Q39" s="687"/>
      <c r="R39" s="587">
        <f>SUM(施設①:施設⑤!R34)</f>
        <v>0</v>
      </c>
      <c r="S39" s="471"/>
      <c r="T39" s="473">
        <f>SUM(施設①:施設⑤!T34)</f>
        <v>0</v>
      </c>
    </row>
    <row r="40" spans="2:20" ht="23.25" customHeight="1" thickTop="1" thickBot="1" x14ac:dyDescent="0.6">
      <c r="B40" s="637"/>
      <c r="C40" s="588" t="s">
        <v>98</v>
      </c>
      <c r="D40" s="740"/>
      <c r="E40" s="741"/>
      <c r="F40" s="500"/>
      <c r="G40" s="650"/>
      <c r="H40" s="651"/>
      <c r="I40" s="589">
        <f>SUM(I31,I39)</f>
        <v>0</v>
      </c>
      <c r="J40" s="590">
        <f>SUM(J31,J38)</f>
        <v>0</v>
      </c>
      <c r="K40" s="591"/>
      <c r="L40" s="650"/>
      <c r="M40" s="651"/>
      <c r="N40" s="589">
        <f>SUM(N31,N38)</f>
        <v>0</v>
      </c>
      <c r="O40" s="592"/>
      <c r="P40" s="650"/>
      <c r="Q40" s="651"/>
      <c r="R40" s="590">
        <f>SUM(R31,R38)</f>
        <v>0</v>
      </c>
      <c r="S40" s="593"/>
      <c r="T40" s="590">
        <f>SUM(T31,T38)</f>
        <v>0</v>
      </c>
    </row>
    <row r="41" spans="2:20" ht="23.25" customHeight="1" thickBot="1" x14ac:dyDescent="0.6">
      <c r="B41" s="507"/>
      <c r="C41" s="594" t="s">
        <v>142</v>
      </c>
      <c r="D41" s="766"/>
      <c r="E41" s="767"/>
      <c r="F41" s="595" t="s">
        <v>17</v>
      </c>
      <c r="G41" s="768"/>
      <c r="H41" s="769"/>
      <c r="I41" s="596">
        <f>SUM(施設①:施設⑤!I35)</f>
        <v>0</v>
      </c>
      <c r="J41" s="597">
        <f>SUM(施設①:施設⑤!J35)</f>
        <v>0</v>
      </c>
      <c r="K41" s="598"/>
      <c r="L41" s="770"/>
      <c r="M41" s="771"/>
      <c r="N41" s="596">
        <f>SUM(施設①:施設⑤!N35)</f>
        <v>0</v>
      </c>
      <c r="O41" s="599"/>
      <c r="P41" s="770"/>
      <c r="Q41" s="771"/>
      <c r="R41" s="600">
        <f>SUM(施設①:施設⑤!R35)</f>
        <v>0</v>
      </c>
      <c r="S41" s="601"/>
      <c r="T41" s="602">
        <f>SUM(施設①:施設⑤!T35)</f>
        <v>0</v>
      </c>
    </row>
    <row r="42" spans="2:20" ht="23.25" customHeight="1" thickBot="1" x14ac:dyDescent="0.6">
      <c r="B42" s="603"/>
      <c r="C42" s="604"/>
      <c r="D42" s="605"/>
      <c r="G42" s="606"/>
      <c r="H42" s="607"/>
      <c r="I42" s="608"/>
      <c r="J42" s="609"/>
      <c r="K42" s="606"/>
      <c r="L42" s="638" t="s">
        <v>137</v>
      </c>
      <c r="M42" s="639"/>
      <c r="N42" s="610" t="str">
        <f>IF(N41=0,"",N41-I41)</f>
        <v/>
      </c>
      <c r="O42" s="611"/>
      <c r="P42" s="612"/>
      <c r="Q42" s="612"/>
      <c r="R42" s="613"/>
      <c r="S42" s="606"/>
      <c r="T42" s="614"/>
    </row>
    <row r="43" spans="2:20" ht="23.25" customHeight="1" thickBot="1" x14ac:dyDescent="0.6">
      <c r="B43" s="603"/>
      <c r="C43" s="615" t="s">
        <v>141</v>
      </c>
      <c r="D43" s="737" t="s">
        <v>102</v>
      </c>
      <c r="E43" s="738"/>
      <c r="F43" s="738"/>
      <c r="G43" s="738"/>
      <c r="H43" s="739"/>
      <c r="I43" s="616">
        <f>SUM(I40,I21)</f>
        <v>0</v>
      </c>
      <c r="J43" s="617">
        <f>J40</f>
        <v>0</v>
      </c>
      <c r="K43" s="618"/>
      <c r="L43" s="619"/>
      <c r="M43" s="619"/>
      <c r="N43" s="616">
        <f>SUM(N39)</f>
        <v>0</v>
      </c>
      <c r="O43" s="618"/>
      <c r="P43" s="619"/>
      <c r="Q43" s="619"/>
      <c r="R43" s="620">
        <f>SUM(R40,R21)</f>
        <v>0</v>
      </c>
      <c r="S43" s="618"/>
      <c r="T43" s="621">
        <f>SUM(T40,T21)</f>
        <v>0</v>
      </c>
    </row>
    <row r="44" spans="2:20" ht="34.4" customHeight="1" thickBot="1" x14ac:dyDescent="0.65">
      <c r="B44" s="749"/>
      <c r="C44" s="749"/>
      <c r="G44" s="46"/>
      <c r="I44" s="622" t="s">
        <v>63</v>
      </c>
      <c r="J44" s="623" t="s">
        <v>79</v>
      </c>
      <c r="K44" s="624"/>
      <c r="N44" s="71" t="s">
        <v>169</v>
      </c>
      <c r="P44" s="625"/>
      <c r="R44" s="626" t="s">
        <v>170</v>
      </c>
      <c r="S44" s="606"/>
      <c r="T44" s="627" t="s">
        <v>171</v>
      </c>
    </row>
    <row r="45" spans="2:20" ht="42.65" customHeight="1" thickBot="1" x14ac:dyDescent="0.6">
      <c r="B45" s="56"/>
      <c r="C45" s="26"/>
      <c r="D45" s="765"/>
      <c r="E45" s="765"/>
      <c r="F45" s="26"/>
      <c r="G45" s="750"/>
      <c r="H45" s="751"/>
      <c r="I45" s="417">
        <f>I43</f>
        <v>0</v>
      </c>
      <c r="J45" s="628">
        <f>J41</f>
        <v>0</v>
      </c>
      <c r="K45" s="629"/>
      <c r="L45" s="415"/>
      <c r="M45" s="416"/>
      <c r="N45" s="417">
        <f>N43</f>
        <v>0</v>
      </c>
      <c r="O45" s="418" t="s">
        <v>59</v>
      </c>
      <c r="P45" s="706"/>
      <c r="Q45" s="707"/>
      <c r="R45" s="630">
        <f>SUM(施設①:施設⑤!R37)</f>
        <v>0</v>
      </c>
      <c r="S45" s="631"/>
      <c r="T45" s="632">
        <f>SUM(施設①:施設⑤!T37)</f>
        <v>0</v>
      </c>
    </row>
    <row r="46" spans="2:20" ht="25.25" customHeight="1" thickBot="1" x14ac:dyDescent="0.5">
      <c r="C46" s="19" t="s">
        <v>45</v>
      </c>
      <c r="K46" s="421"/>
      <c r="L46" s="419" t="s">
        <v>89</v>
      </c>
      <c r="N46" s="419" t="s">
        <v>91</v>
      </c>
      <c r="P46" s="420" t="s">
        <v>138</v>
      </c>
      <c r="S46" s="762"/>
      <c r="T46" s="762"/>
    </row>
    <row r="47" spans="2:20" ht="24.75" customHeight="1" thickBot="1" x14ac:dyDescent="0.6">
      <c r="B47" s="68"/>
      <c r="C47" s="58" t="s">
        <v>43</v>
      </c>
      <c r="D47" s="763" t="s">
        <v>40</v>
      </c>
      <c r="E47" s="764"/>
      <c r="F47" s="61"/>
      <c r="G47" s="710" t="s">
        <v>119</v>
      </c>
      <c r="H47" s="711"/>
      <c r="I47" s="59" t="s">
        <v>42</v>
      </c>
      <c r="J47" s="60" t="s">
        <v>41</v>
      </c>
      <c r="L47" s="652" t="str">
        <f>IF(N20=0,"",N20)</f>
        <v/>
      </c>
      <c r="M47" s="653"/>
      <c r="N47" s="654" t="str">
        <f>IF(N22=0,"",IF(L22/N22&gt;=1,"100",L22/N22))</f>
        <v/>
      </c>
      <c r="P47" s="640" t="str">
        <f>N23</f>
        <v/>
      </c>
      <c r="Q47" s="641"/>
      <c r="R47" s="19" t="s">
        <v>84</v>
      </c>
      <c r="S47" s="55"/>
      <c r="T47" s="55"/>
    </row>
    <row r="48" spans="2:20" ht="25.25" customHeight="1" x14ac:dyDescent="0.55000000000000004">
      <c r="B48" s="68"/>
      <c r="C48" s="746" t="s">
        <v>5</v>
      </c>
      <c r="D48" s="702" t="s">
        <v>100</v>
      </c>
      <c r="E48" s="703"/>
      <c r="F48" s="74"/>
      <c r="G48" s="91">
        <f>SUM(施設①:施設⑤!G40)</f>
        <v>0</v>
      </c>
      <c r="H48" s="64" t="s">
        <v>36</v>
      </c>
      <c r="I48" s="74"/>
      <c r="J48" s="89">
        <f>SUM(施設①:施設⑤!J40)</f>
        <v>0</v>
      </c>
      <c r="K48" s="8"/>
      <c r="L48" s="653"/>
      <c r="M48" s="653"/>
      <c r="N48" s="654"/>
      <c r="P48" s="642"/>
      <c r="Q48" s="643"/>
      <c r="R48" s="732">
        <f>R41</f>
        <v>0</v>
      </c>
      <c r="S48" s="8"/>
    </row>
    <row r="49" spans="2:20" ht="25.25" customHeight="1" thickBot="1" x14ac:dyDescent="0.5">
      <c r="B49" s="68"/>
      <c r="C49" s="747"/>
      <c r="D49" s="772" t="s">
        <v>101</v>
      </c>
      <c r="E49" s="773"/>
      <c r="F49" s="78"/>
      <c r="G49" s="9">
        <f>SUM(施設①:施設⑤!G41)</f>
        <v>0</v>
      </c>
      <c r="H49" s="79" t="s">
        <v>36</v>
      </c>
      <c r="I49" s="78"/>
      <c r="J49" s="93">
        <f>SUM(施設①:施設⑤!J41)</f>
        <v>0</v>
      </c>
      <c r="K49" s="8"/>
      <c r="L49" s="419" t="s">
        <v>90</v>
      </c>
      <c r="M49" s="8"/>
      <c r="N49" s="419" t="s">
        <v>91</v>
      </c>
      <c r="P49" s="419" t="s">
        <v>139</v>
      </c>
      <c r="R49" s="733"/>
      <c r="S49" s="8"/>
    </row>
    <row r="50" spans="2:20" ht="25.25" customHeight="1" thickBot="1" x14ac:dyDescent="0.6">
      <c r="B50" s="68"/>
      <c r="C50" s="748"/>
      <c r="D50" s="774" t="s">
        <v>54</v>
      </c>
      <c r="E50" s="775"/>
      <c r="F50" s="75"/>
      <c r="G50" s="94">
        <f>SUM(施設①:施設⑤!G42)</f>
        <v>0</v>
      </c>
      <c r="H50" s="102" t="s">
        <v>36</v>
      </c>
      <c r="I50" s="75"/>
      <c r="J50" s="90">
        <f>SUM(施設①:施設⑤!J42)</f>
        <v>0</v>
      </c>
      <c r="K50" s="8"/>
      <c r="L50" s="652" t="str">
        <f>IF(N39=0,"",N39)</f>
        <v/>
      </c>
      <c r="M50" s="653"/>
      <c r="N50" s="654" t="str">
        <f>IF(N40=0,"",IF(I58/N40&gt;=1,"100",I58/N40))</f>
        <v/>
      </c>
      <c r="P50" s="644" t="str">
        <f>N42</f>
        <v/>
      </c>
      <c r="Q50" s="645"/>
      <c r="S50" s="8"/>
    </row>
    <row r="51" spans="2:20" ht="25.25" customHeight="1" x14ac:dyDescent="0.55000000000000004">
      <c r="B51" s="107"/>
      <c r="C51" s="746" t="s">
        <v>39</v>
      </c>
      <c r="D51" s="704" t="str">
        <f>IF(施設①!D43="","",施設①!D43)</f>
        <v/>
      </c>
      <c r="E51" s="705"/>
      <c r="F51" s="65"/>
      <c r="G51" s="91">
        <f>SUM(施設①:施設⑤!G43)</f>
        <v>0</v>
      </c>
      <c r="H51" s="409" t="str">
        <f>IF(施設①!H43="","",施設①!H43)</f>
        <v/>
      </c>
      <c r="I51" s="91">
        <f>SUM(施設①:施設⑤!I43)</f>
        <v>0</v>
      </c>
      <c r="J51" s="89">
        <f>SUM(施設①:施設⑤!J43)</f>
        <v>0</v>
      </c>
      <c r="K51" s="106">
        <f>SUM(J51:J53)</f>
        <v>0</v>
      </c>
      <c r="L51" s="653"/>
      <c r="M51" s="653"/>
      <c r="N51" s="654"/>
      <c r="P51" s="646"/>
      <c r="Q51" s="647"/>
    </row>
    <row r="52" spans="2:20" ht="25.25" customHeight="1" thickBot="1" x14ac:dyDescent="0.6">
      <c r="B52" s="107"/>
      <c r="C52" s="747"/>
      <c r="D52" s="708" t="str">
        <f>IF(施設①!D44="","",施設①!D44)</f>
        <v/>
      </c>
      <c r="E52" s="709"/>
      <c r="F52" s="62"/>
      <c r="G52" s="9">
        <f>SUM(施設①:施設⑤!G44)</f>
        <v>0</v>
      </c>
      <c r="H52" s="410" t="str">
        <f>IF(施設①!H44="","",施設①!H44)</f>
        <v/>
      </c>
      <c r="I52" s="9">
        <f>SUM(施設①:施設⑤!I44)</f>
        <v>0</v>
      </c>
      <c r="J52" s="93">
        <f>SUM(施設①:施設⑤!J44)</f>
        <v>0</v>
      </c>
      <c r="K52" s="16"/>
      <c r="O52" s="103"/>
      <c r="R52" s="26" t="s">
        <v>82</v>
      </c>
    </row>
    <row r="53" spans="2:20" ht="25.25" customHeight="1" x14ac:dyDescent="0.55000000000000004">
      <c r="B53" s="107"/>
      <c r="C53" s="747"/>
      <c r="D53" s="708" t="str">
        <f>IF(施設①!D45="","",施設①!D45)</f>
        <v/>
      </c>
      <c r="E53" s="709"/>
      <c r="F53" s="62"/>
      <c r="G53" s="9">
        <f>SUM(施設①:施設⑤!G45)</f>
        <v>0</v>
      </c>
      <c r="H53" s="410" t="str">
        <f>IF(施設①!H45="","",施設①!H45)</f>
        <v/>
      </c>
      <c r="I53" s="9">
        <f>SUM(施設①:施設⑤!I45)</f>
        <v>0</v>
      </c>
      <c r="J53" s="93">
        <f>SUM(施設①:施設⑤!J45)</f>
        <v>0</v>
      </c>
      <c r="K53" s="16"/>
      <c r="O53" s="103"/>
      <c r="Q53" s="63"/>
      <c r="R53" s="754" t="str">
        <f>IF(R48=0,"",R48/R45)</f>
        <v/>
      </c>
      <c r="T53" s="110" t="s">
        <v>112</v>
      </c>
    </row>
    <row r="54" spans="2:20" ht="25.25" customHeight="1" thickBot="1" x14ac:dyDescent="0.6">
      <c r="B54" s="107"/>
      <c r="C54" s="747"/>
      <c r="D54" s="708" t="str">
        <f>IF(施設①!D46="","",施設①!D46)</f>
        <v/>
      </c>
      <c r="E54" s="709"/>
      <c r="F54" s="62"/>
      <c r="G54" s="9">
        <f>SUM(施設①:施設⑤!G46)</f>
        <v>0</v>
      </c>
      <c r="H54" s="410" t="str">
        <f>IF(施設①!H46="","",施設①!H46)</f>
        <v/>
      </c>
      <c r="I54" s="9">
        <f>SUM(施設①:施設⑤!I46)</f>
        <v>0</v>
      </c>
      <c r="J54" s="93">
        <f>SUM(施設①:施設⑤!J46)</f>
        <v>0</v>
      </c>
      <c r="K54" s="16"/>
      <c r="O54" s="103"/>
      <c r="Q54" s="63"/>
      <c r="R54" s="755"/>
    </row>
    <row r="55" spans="2:20" ht="25.25" customHeight="1" thickBot="1" x14ac:dyDescent="0.6">
      <c r="B55" s="107"/>
      <c r="C55" s="748"/>
      <c r="D55" s="758" t="str">
        <f>IF(施設①!D47="","",施設①!D47)</f>
        <v/>
      </c>
      <c r="E55" s="759"/>
      <c r="F55" s="66"/>
      <c r="G55" s="94">
        <f>SUM(施設①:施設⑤!G47)</f>
        <v>0</v>
      </c>
      <c r="H55" s="411" t="str">
        <f>IF(施設①!H47="","",施設①!H47)</f>
        <v/>
      </c>
      <c r="I55" s="94">
        <f>SUM(施設①:施設⑤!I47)</f>
        <v>0</v>
      </c>
      <c r="J55" s="90">
        <f>SUM(施設①:施設⑤!J47)</f>
        <v>0</v>
      </c>
      <c r="K55" s="16"/>
      <c r="O55" s="103"/>
      <c r="Q55" s="63"/>
      <c r="R55" s="104" t="s">
        <v>83</v>
      </c>
    </row>
    <row r="56" spans="2:20" ht="23.75" customHeight="1" x14ac:dyDescent="0.55000000000000004">
      <c r="B56" s="107"/>
      <c r="C56" s="14"/>
      <c r="G56" s="10"/>
      <c r="I56" s="10"/>
      <c r="J56" s="109">
        <f>SUM(J51:J55)</f>
        <v>0</v>
      </c>
      <c r="K56" s="16"/>
      <c r="L56" s="110" t="s">
        <v>109</v>
      </c>
      <c r="O56" s="103"/>
      <c r="Q56" s="63"/>
    </row>
    <row r="57" spans="2:20" ht="20" customHeight="1" thickBot="1" x14ac:dyDescent="0.6">
      <c r="D57" s="8"/>
      <c r="I57" s="69" t="s">
        <v>66</v>
      </c>
      <c r="J57" s="97" t="s">
        <v>67</v>
      </c>
      <c r="K57" s="16"/>
      <c r="N57" s="26" t="s">
        <v>80</v>
      </c>
      <c r="O57" s="103"/>
      <c r="Q57" s="63"/>
      <c r="R57" s="26" t="s">
        <v>62</v>
      </c>
    </row>
    <row r="58" spans="2:20" ht="52.25" customHeight="1" thickBot="1" x14ac:dyDescent="0.65">
      <c r="B58" s="756" t="s">
        <v>135</v>
      </c>
      <c r="C58" s="757"/>
      <c r="I58" s="98">
        <f>SUM(I51:I55)</f>
        <v>0</v>
      </c>
      <c r="J58" s="99">
        <f>SUM(J50:J55)</f>
        <v>0</v>
      </c>
      <c r="K58" s="81"/>
      <c r="L58" s="82"/>
      <c r="M58" s="83"/>
      <c r="N58" s="105" t="str">
        <f>IF(R48=0,"",R48/J56)</f>
        <v/>
      </c>
      <c r="O58" s="101"/>
      <c r="P58" s="111" t="s">
        <v>110</v>
      </c>
      <c r="Q58" s="84"/>
      <c r="R58" s="100" t="str">
        <f>IF(R45=0,"",R45/J58)</f>
        <v/>
      </c>
      <c r="T58" s="112" t="s">
        <v>111</v>
      </c>
    </row>
    <row r="59" spans="2:20" ht="23.75" customHeight="1" x14ac:dyDescent="0.55000000000000004">
      <c r="B59" s="113" t="s">
        <v>134</v>
      </c>
      <c r="K59" s="16"/>
      <c r="N59" s="108" t="s">
        <v>87</v>
      </c>
      <c r="R59" s="634" t="s">
        <v>140</v>
      </c>
      <c r="T59" s="396"/>
    </row>
    <row r="60" spans="2:20" ht="17.5" customHeight="1" x14ac:dyDescent="0.55000000000000004">
      <c r="B60" s="113" t="s">
        <v>120</v>
      </c>
      <c r="R60" s="635"/>
    </row>
    <row r="61" spans="2:20" ht="19.399999999999999" customHeight="1" x14ac:dyDescent="0.55000000000000004"/>
    <row r="62" spans="2:20" ht="19.399999999999999" customHeight="1" x14ac:dyDescent="0.55000000000000004"/>
    <row r="63" spans="2:20" ht="19.399999999999999" customHeight="1" x14ac:dyDescent="0.55000000000000004"/>
    <row r="64" spans="2:20" ht="19.399999999999999" customHeight="1" x14ac:dyDescent="0.55000000000000004"/>
  </sheetData>
  <sheetProtection algorithmName="SHA-512" hashValue="Pd/M08lwFkifVyHrzQnemn1qISuQivbdHY+bnbEQtSYE8bwPpnglDpvgi7NlRD7lFnhG8FR8MXwDbIbDsLBc+A==" saltValue="SYWbMuVjmLYlQlm7thloew==" spinCount="100000" sheet="1" formatCells="0" formatColumns="0" formatRows="0" insertColumns="0" insertRows="0" insertHyperlinks="0" deleteColumns="0" deleteRows="0" sort="0" autoFilter="0" pivotTables="0"/>
  <mergeCells count="136">
    <mergeCell ref="R53:R54"/>
    <mergeCell ref="B58:C58"/>
    <mergeCell ref="D54:E54"/>
    <mergeCell ref="D55:E55"/>
    <mergeCell ref="C51:C55"/>
    <mergeCell ref="P22:Q22"/>
    <mergeCell ref="K24:T24"/>
    <mergeCell ref="G22:H22"/>
    <mergeCell ref="S46:T46"/>
    <mergeCell ref="D47:E47"/>
    <mergeCell ref="P32:Q32"/>
    <mergeCell ref="G36:H36"/>
    <mergeCell ref="G37:H37"/>
    <mergeCell ref="G38:H38"/>
    <mergeCell ref="D45:E45"/>
    <mergeCell ref="D41:E41"/>
    <mergeCell ref="L39:M39"/>
    <mergeCell ref="P39:Q39"/>
    <mergeCell ref="G41:H41"/>
    <mergeCell ref="L41:M41"/>
    <mergeCell ref="P41:Q41"/>
    <mergeCell ref="D52:E52"/>
    <mergeCell ref="D49:E49"/>
    <mergeCell ref="D50:E50"/>
    <mergeCell ref="R48:R49"/>
    <mergeCell ref="C4:G4"/>
    <mergeCell ref="D43:H43"/>
    <mergeCell ref="D40:E40"/>
    <mergeCell ref="G28:H28"/>
    <mergeCell ref="G27:H27"/>
    <mergeCell ref="G26:H26"/>
    <mergeCell ref="G32:H32"/>
    <mergeCell ref="G31:H31"/>
    <mergeCell ref="C48:C50"/>
    <mergeCell ref="B44:C44"/>
    <mergeCell ref="G45:H45"/>
    <mergeCell ref="P15:Q15"/>
    <mergeCell ref="P14:Q14"/>
    <mergeCell ref="P10:Q10"/>
    <mergeCell ref="P11:Q11"/>
    <mergeCell ref="P17:Q17"/>
    <mergeCell ref="L21:M21"/>
    <mergeCell ref="P21:Q21"/>
    <mergeCell ref="G19:H19"/>
    <mergeCell ref="G21:H21"/>
    <mergeCell ref="G12:H12"/>
    <mergeCell ref="L12:M12"/>
    <mergeCell ref="F5:J5"/>
    <mergeCell ref="K5:T5"/>
    <mergeCell ref="P7:Q7"/>
    <mergeCell ref="P6:Q6"/>
    <mergeCell ref="L6:M6"/>
    <mergeCell ref="G6:H6"/>
    <mergeCell ref="G7:H7"/>
    <mergeCell ref="G8:H8"/>
    <mergeCell ref="L8:M8"/>
    <mergeCell ref="P8:Q8"/>
    <mergeCell ref="D48:E48"/>
    <mergeCell ref="D51:E51"/>
    <mergeCell ref="P45:Q45"/>
    <mergeCell ref="D53:E53"/>
    <mergeCell ref="G47:H47"/>
    <mergeCell ref="P13:Q13"/>
    <mergeCell ref="G18:H18"/>
    <mergeCell ref="P16:Q16"/>
    <mergeCell ref="P9:Q9"/>
    <mergeCell ref="L18:M18"/>
    <mergeCell ref="P18:Q18"/>
    <mergeCell ref="P19:Q19"/>
    <mergeCell ref="P12:Q12"/>
    <mergeCell ref="D22:E22"/>
    <mergeCell ref="D20:E20"/>
    <mergeCell ref="L22:M22"/>
    <mergeCell ref="L9:M9"/>
    <mergeCell ref="L20:M20"/>
    <mergeCell ref="P20:Q20"/>
    <mergeCell ref="G13:H13"/>
    <mergeCell ref="L14:M14"/>
    <mergeCell ref="L13:M13"/>
    <mergeCell ref="D18:E18"/>
    <mergeCell ref="D19:E19"/>
    <mergeCell ref="L10:M10"/>
    <mergeCell ref="G11:H11"/>
    <mergeCell ref="L11:M11"/>
    <mergeCell ref="G17:H17"/>
    <mergeCell ref="L17:M17"/>
    <mergeCell ref="B26:B32"/>
    <mergeCell ref="D32:E32"/>
    <mergeCell ref="L32:M32"/>
    <mergeCell ref="L7:M7"/>
    <mergeCell ref="G9:H9"/>
    <mergeCell ref="L15:M15"/>
    <mergeCell ref="L16:M16"/>
    <mergeCell ref="L19:M19"/>
    <mergeCell ref="G30:H30"/>
    <mergeCell ref="G29:H29"/>
    <mergeCell ref="D11:E11"/>
    <mergeCell ref="D10:E10"/>
    <mergeCell ref="D9:E9"/>
    <mergeCell ref="D8:E8"/>
    <mergeCell ref="D7:E7"/>
    <mergeCell ref="D21:E21"/>
    <mergeCell ref="G15:H15"/>
    <mergeCell ref="G39:H39"/>
    <mergeCell ref="G35:H35"/>
    <mergeCell ref="D17:E17"/>
    <mergeCell ref="D16:E16"/>
    <mergeCell ref="D15:E15"/>
    <mergeCell ref="D14:E14"/>
    <mergeCell ref="B7:B13"/>
    <mergeCell ref="D13:E13"/>
    <mergeCell ref="G10:H10"/>
    <mergeCell ref="R59:R60"/>
    <mergeCell ref="B33:B40"/>
    <mergeCell ref="B14:B21"/>
    <mergeCell ref="L42:M42"/>
    <mergeCell ref="P47:Q48"/>
    <mergeCell ref="P50:Q51"/>
    <mergeCell ref="L38:M38"/>
    <mergeCell ref="L40:M40"/>
    <mergeCell ref="P40:Q40"/>
    <mergeCell ref="G40:H40"/>
    <mergeCell ref="L31:M31"/>
    <mergeCell ref="P31:Q31"/>
    <mergeCell ref="P38:Q38"/>
    <mergeCell ref="L47:M48"/>
    <mergeCell ref="L50:M51"/>
    <mergeCell ref="N47:N48"/>
    <mergeCell ref="N50:N51"/>
    <mergeCell ref="D39:E39"/>
    <mergeCell ref="G14:H14"/>
    <mergeCell ref="G34:H34"/>
    <mergeCell ref="G33:H33"/>
    <mergeCell ref="F24:J24"/>
    <mergeCell ref="G20:H20"/>
    <mergeCell ref="G16:H16"/>
  </mergeCells>
  <phoneticPr fontId="2"/>
  <pageMargins left="0.53" right="0.24" top="0.48" bottom="0.34" header="0.45" footer="0.31496062992125984"/>
  <pageSetup paperSize="9" scale="50" orientation="portrait" r:id="rId1"/>
  <rowBreaks count="2" manualBreakCount="2">
    <brk id="19" max="20" man="1"/>
    <brk id="31" max="20" man="1"/>
  </rowBreaks>
  <colBreaks count="2" manualBreakCount="2">
    <brk id="2" min="1" max="58" man="1"/>
    <brk id="5" min="1" max="5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3F391-3DAA-4561-96CD-7A8443B60732}">
  <sheetPr>
    <pageSetUpPr fitToPage="1"/>
  </sheetPr>
  <dimension ref="B1:T55"/>
  <sheetViews>
    <sheetView showGridLines="0" topLeftCell="K1" zoomScale="115" zoomScaleNormal="115"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125</v>
      </c>
      <c r="D3" s="26"/>
      <c r="E3" s="26"/>
      <c r="F3" s="26"/>
    </row>
    <row r="4" spans="2:20" ht="33.65" customHeight="1" thickBot="1" x14ac:dyDescent="0.6">
      <c r="C4" s="406" t="s">
        <v>160</v>
      </c>
    </row>
    <row r="5" spans="2:20" ht="25.25" customHeight="1" thickBot="1" x14ac:dyDescent="0.6">
      <c r="C5" s="19"/>
      <c r="E5" s="33"/>
      <c r="F5" s="661" t="s">
        <v>0</v>
      </c>
      <c r="G5" s="662"/>
      <c r="H5" s="662"/>
      <c r="I5" s="662"/>
      <c r="J5" s="663"/>
      <c r="K5" s="661" t="s">
        <v>1</v>
      </c>
      <c r="L5" s="662"/>
      <c r="M5" s="662"/>
      <c r="N5" s="662"/>
      <c r="O5" s="662"/>
      <c r="P5" s="662"/>
      <c r="Q5" s="662"/>
      <c r="R5" s="662"/>
      <c r="S5" s="662"/>
      <c r="T5" s="663"/>
    </row>
    <row r="6" spans="2:20" ht="50.15" customHeight="1" thickBot="1" x14ac:dyDescent="0.6">
      <c r="B6" s="39" t="s">
        <v>5</v>
      </c>
      <c r="C6" s="13" t="s">
        <v>4</v>
      </c>
      <c r="D6" s="6" t="s">
        <v>11</v>
      </c>
      <c r="E6" s="6"/>
      <c r="F6" s="6" t="s">
        <v>6</v>
      </c>
      <c r="G6" s="728" t="s">
        <v>31</v>
      </c>
      <c r="H6" s="729"/>
      <c r="I6" s="2" t="s">
        <v>32</v>
      </c>
      <c r="J6" s="4" t="s">
        <v>78</v>
      </c>
      <c r="K6" s="43" t="s">
        <v>6</v>
      </c>
      <c r="L6" s="728" t="s">
        <v>33</v>
      </c>
      <c r="M6" s="729"/>
      <c r="N6" s="2" t="s">
        <v>34</v>
      </c>
      <c r="O6" s="2" t="s">
        <v>2</v>
      </c>
      <c r="P6" s="726" t="s">
        <v>47</v>
      </c>
      <c r="Q6" s="727"/>
      <c r="R6" s="2" t="s">
        <v>8</v>
      </c>
      <c r="S6" s="3" t="s">
        <v>19</v>
      </c>
      <c r="T6" s="4" t="s">
        <v>3</v>
      </c>
    </row>
    <row r="7" spans="2:20" ht="20.149999999999999" customHeight="1" x14ac:dyDescent="0.55000000000000004">
      <c r="B7" s="777" t="s">
        <v>9</v>
      </c>
      <c r="C7" s="20"/>
      <c r="D7" s="36"/>
      <c r="E7" s="116" t="s">
        <v>17</v>
      </c>
      <c r="F7" s="115"/>
      <c r="G7" s="780"/>
      <c r="H7" s="781"/>
      <c r="I7" s="118"/>
      <c r="J7" s="119" t="str">
        <f>IF(G7="","",G7*0.438/1000)</f>
        <v/>
      </c>
      <c r="K7" s="120"/>
      <c r="L7" s="782"/>
      <c r="M7" s="783"/>
      <c r="N7" s="121"/>
      <c r="O7" s="121"/>
      <c r="P7" s="782" t="str">
        <f>IF(G7="","",(G7-L7))</f>
        <v/>
      </c>
      <c r="Q7" s="783"/>
      <c r="R7" s="122" t="str">
        <f>IF(P7="","",P7*0.438/1000)</f>
        <v/>
      </c>
      <c r="S7" s="123" t="str">
        <f>IF(R7="","",15)</f>
        <v/>
      </c>
      <c r="T7" s="124" t="str">
        <f>IF(R7="","",R7*S7)</f>
        <v/>
      </c>
    </row>
    <row r="8" spans="2:20" ht="20.149999999999999" customHeight="1" x14ac:dyDescent="0.55000000000000004">
      <c r="B8" s="778"/>
      <c r="C8" s="21"/>
      <c r="D8" s="11"/>
      <c r="E8" s="127" t="s">
        <v>17</v>
      </c>
      <c r="F8" s="126"/>
      <c r="G8" s="784"/>
      <c r="H8" s="785"/>
      <c r="I8" s="130"/>
      <c r="J8" s="131" t="str">
        <f>IF(G8="","",G8*0.438/1000)</f>
        <v/>
      </c>
      <c r="K8" s="132"/>
      <c r="L8" s="792"/>
      <c r="M8" s="793"/>
      <c r="N8" s="135"/>
      <c r="O8" s="135"/>
      <c r="P8" s="792" t="str">
        <f>IF(G8="","",G8-L8)</f>
        <v/>
      </c>
      <c r="Q8" s="793"/>
      <c r="R8" s="136" t="str">
        <f>IF(P8="","",P8*0.438/1000)</f>
        <v/>
      </c>
      <c r="S8" s="137" t="str">
        <f t="shared" ref="S8:S17" si="0">IF(R8="","",15)</f>
        <v/>
      </c>
      <c r="T8" s="138" t="str">
        <f>IF(R8="","",R8*S8)</f>
        <v/>
      </c>
    </row>
    <row r="9" spans="2:20" ht="20.149999999999999" customHeight="1" x14ac:dyDescent="0.55000000000000004">
      <c r="B9" s="778"/>
      <c r="C9" s="372"/>
      <c r="D9" s="373"/>
      <c r="E9" s="127" t="s">
        <v>17</v>
      </c>
      <c r="F9" s="126"/>
      <c r="G9" s="784"/>
      <c r="H9" s="785"/>
      <c r="I9" s="130"/>
      <c r="J9" s="131" t="str">
        <f>IF(G9="","",G9*0.438/1000)</f>
        <v/>
      </c>
      <c r="K9" s="132"/>
      <c r="L9" s="792"/>
      <c r="M9" s="793"/>
      <c r="N9" s="135"/>
      <c r="O9" s="135"/>
      <c r="P9" s="792" t="str">
        <f>IF(G9="","",G9-L9)</f>
        <v/>
      </c>
      <c r="Q9" s="793"/>
      <c r="R9" s="136" t="str">
        <f>IF(P9="","",P9*0.438/1000)</f>
        <v/>
      </c>
      <c r="S9" s="137" t="str">
        <f t="shared" si="0"/>
        <v/>
      </c>
      <c r="T9" s="138" t="str">
        <f>IF(R9="","",R9*S9)</f>
        <v/>
      </c>
    </row>
    <row r="10" spans="2:20" ht="20.149999999999999" customHeight="1" x14ac:dyDescent="0.55000000000000004">
      <c r="B10" s="778"/>
      <c r="C10" s="125"/>
      <c r="D10" s="126"/>
      <c r="E10" s="127" t="s">
        <v>17</v>
      </c>
      <c r="F10" s="126"/>
      <c r="G10" s="128"/>
      <c r="H10" s="129"/>
      <c r="I10" s="130"/>
      <c r="J10" s="131" t="str">
        <f>IF(G10="","",G10*0.438/1000)</f>
        <v/>
      </c>
      <c r="K10" s="132"/>
      <c r="L10" s="133"/>
      <c r="M10" s="134"/>
      <c r="N10" s="135"/>
      <c r="O10" s="135"/>
      <c r="P10" s="792" t="str">
        <f>IF(G10="","",G10-L10)</f>
        <v/>
      </c>
      <c r="Q10" s="793"/>
      <c r="R10" s="136" t="str">
        <f t="shared" ref="R10:R11" si="1">IF(P10="","",P10*0.438/1000)</f>
        <v/>
      </c>
      <c r="S10" s="137" t="str">
        <f t="shared" si="0"/>
        <v/>
      </c>
      <c r="T10" s="138" t="str">
        <f>IF(R10="","",R10*S10)</f>
        <v/>
      </c>
    </row>
    <row r="11" spans="2:20" ht="20.149999999999999" customHeight="1" thickBot="1" x14ac:dyDescent="0.6">
      <c r="B11" s="778"/>
      <c r="C11" s="139"/>
      <c r="D11" s="126"/>
      <c r="E11" s="127" t="s">
        <v>17</v>
      </c>
      <c r="F11" s="140"/>
      <c r="G11" s="141"/>
      <c r="H11" s="142"/>
      <c r="I11" s="143"/>
      <c r="J11" s="131" t="str">
        <f>IF(G11="","",G11*0.438/1000)</f>
        <v/>
      </c>
      <c r="K11" s="145"/>
      <c r="L11" s="146"/>
      <c r="M11" s="147"/>
      <c r="N11" s="148"/>
      <c r="O11" s="148"/>
      <c r="P11" s="794" t="str">
        <f>IF(G11="","",G11-L11)</f>
        <v/>
      </c>
      <c r="Q11" s="795"/>
      <c r="R11" s="136" t="str">
        <f t="shared" si="1"/>
        <v/>
      </c>
      <c r="S11" s="137" t="str">
        <f t="shared" si="0"/>
        <v/>
      </c>
      <c r="T11" s="138" t="str">
        <f>IF(R11="","",R11*S11)</f>
        <v/>
      </c>
    </row>
    <row r="12" spans="2:20" ht="20.149999999999999" customHeight="1" thickTop="1" thickBot="1" x14ac:dyDescent="0.6">
      <c r="B12" s="779"/>
      <c r="C12" s="149" t="s">
        <v>22</v>
      </c>
      <c r="D12" s="786"/>
      <c r="E12" s="787"/>
      <c r="F12" s="150" t="s">
        <v>17</v>
      </c>
      <c r="G12" s="788">
        <f>SUM(G7:H11)</f>
        <v>0</v>
      </c>
      <c r="H12" s="789"/>
      <c r="I12" s="151">
        <f>SUM(I7:I11)</f>
        <v>0</v>
      </c>
      <c r="J12" s="152">
        <f>SUM(J7:J9)</f>
        <v>0</v>
      </c>
      <c r="K12" s="153" t="s">
        <v>17</v>
      </c>
      <c r="L12" s="790">
        <f>SUM(L7:M11)</f>
        <v>0</v>
      </c>
      <c r="M12" s="791"/>
      <c r="N12" s="151">
        <f>SUM(N7:N11)</f>
        <v>0</v>
      </c>
      <c r="O12" s="154" t="s">
        <v>17</v>
      </c>
      <c r="P12" s="790">
        <f>SUM(P7:Q11)</f>
        <v>0</v>
      </c>
      <c r="Q12" s="791"/>
      <c r="R12" s="155">
        <f>SUM(R7:R11)</f>
        <v>0</v>
      </c>
      <c r="S12" s="156" t="s">
        <v>17</v>
      </c>
      <c r="T12" s="157">
        <f>SUM(T7:T11)</f>
        <v>0</v>
      </c>
    </row>
    <row r="13" spans="2:20" ht="20" customHeight="1" thickTop="1" x14ac:dyDescent="0.55000000000000004">
      <c r="B13" s="777" t="s">
        <v>16</v>
      </c>
      <c r="C13" s="374"/>
      <c r="D13" s="11"/>
      <c r="E13" s="160" t="s">
        <v>17</v>
      </c>
      <c r="F13" s="161"/>
      <c r="G13" s="796"/>
      <c r="H13" s="797"/>
      <c r="I13" s="162"/>
      <c r="J13" s="163"/>
      <c r="K13" s="164"/>
      <c r="L13" s="798"/>
      <c r="M13" s="799"/>
      <c r="N13" s="165"/>
      <c r="O13" s="165"/>
      <c r="P13" s="798"/>
      <c r="Q13" s="799"/>
      <c r="R13" s="166" t="str">
        <f>IF(P13="","",P13*0.438/1000)</f>
        <v/>
      </c>
      <c r="S13" s="137" t="str">
        <f t="shared" si="0"/>
        <v/>
      </c>
      <c r="T13" s="167" t="str">
        <f t="shared" ref="T13:T15" si="2">IF(R13="","",R13*S13)</f>
        <v/>
      </c>
    </row>
    <row r="14" spans="2:20" ht="20" customHeight="1" x14ac:dyDescent="0.55000000000000004">
      <c r="B14" s="778"/>
      <c r="C14" s="125"/>
      <c r="D14" s="126"/>
      <c r="E14" s="127" t="s">
        <v>17</v>
      </c>
      <c r="F14" s="168"/>
      <c r="G14" s="800"/>
      <c r="H14" s="801"/>
      <c r="I14" s="169"/>
      <c r="J14" s="170"/>
      <c r="K14" s="132"/>
      <c r="L14" s="792"/>
      <c r="M14" s="793"/>
      <c r="N14" s="135"/>
      <c r="O14" s="135"/>
      <c r="P14" s="792" t="str">
        <f>IF(AND(L14="",N14=""),"",L14-N14)</f>
        <v/>
      </c>
      <c r="Q14" s="793"/>
      <c r="R14" s="136" t="str">
        <f>IF(P14="","",P14*0.438/1000)</f>
        <v/>
      </c>
      <c r="S14" s="137" t="str">
        <f t="shared" si="0"/>
        <v/>
      </c>
      <c r="T14" s="138" t="str">
        <f t="shared" si="2"/>
        <v/>
      </c>
    </row>
    <row r="15" spans="2:20" ht="20" customHeight="1" x14ac:dyDescent="0.55000000000000004">
      <c r="B15" s="778"/>
      <c r="C15" s="125"/>
      <c r="D15" s="126"/>
      <c r="E15" s="127" t="s">
        <v>17</v>
      </c>
      <c r="F15" s="168"/>
      <c r="G15" s="800"/>
      <c r="H15" s="801"/>
      <c r="I15" s="169"/>
      <c r="J15" s="170"/>
      <c r="K15" s="132"/>
      <c r="L15" s="792"/>
      <c r="M15" s="793"/>
      <c r="N15" s="135"/>
      <c r="O15" s="135"/>
      <c r="P15" s="792" t="str">
        <f>IF(AND(L15="",N15=""),"",L15-N15)</f>
        <v/>
      </c>
      <c r="Q15" s="793"/>
      <c r="R15" s="136" t="str">
        <f>IF(P15="","",P15*0.438/1000)</f>
        <v/>
      </c>
      <c r="S15" s="137" t="str">
        <f t="shared" si="0"/>
        <v/>
      </c>
      <c r="T15" s="138" t="str">
        <f t="shared" si="2"/>
        <v/>
      </c>
    </row>
    <row r="16" spans="2:20" ht="20" customHeight="1" x14ac:dyDescent="0.55000000000000004">
      <c r="B16" s="778"/>
      <c r="C16" s="125"/>
      <c r="D16" s="126"/>
      <c r="E16" s="127" t="s">
        <v>17</v>
      </c>
      <c r="F16" s="168"/>
      <c r="G16" s="800"/>
      <c r="H16" s="801"/>
      <c r="I16" s="169"/>
      <c r="J16" s="170"/>
      <c r="K16" s="132"/>
      <c r="L16" s="133"/>
      <c r="M16" s="134"/>
      <c r="N16" s="135"/>
      <c r="O16" s="135"/>
      <c r="P16" s="792" t="str">
        <f>IF(AND(L16="",N16=""),"",L16-N16)</f>
        <v/>
      </c>
      <c r="Q16" s="793"/>
      <c r="R16" s="136" t="str">
        <f>IF(P16="","",P16*0.438/1000)</f>
        <v/>
      </c>
      <c r="S16" s="137" t="str">
        <f t="shared" si="0"/>
        <v/>
      </c>
      <c r="T16" s="138"/>
    </row>
    <row r="17" spans="2:20" ht="20" customHeight="1" thickBot="1" x14ac:dyDescent="0.6">
      <c r="B17" s="778"/>
      <c r="C17" s="139"/>
      <c r="D17" s="126"/>
      <c r="E17" s="127" t="s">
        <v>17</v>
      </c>
      <c r="F17" s="168"/>
      <c r="G17" s="808"/>
      <c r="H17" s="809"/>
      <c r="I17" s="174"/>
      <c r="J17" s="175"/>
      <c r="K17" s="145"/>
      <c r="L17" s="146"/>
      <c r="M17" s="147"/>
      <c r="N17" s="148"/>
      <c r="O17" s="148"/>
      <c r="P17" s="794" t="str">
        <f>IF(AND(L17="",N17=""),"",L17-N17)</f>
        <v/>
      </c>
      <c r="Q17" s="795"/>
      <c r="R17" s="136" t="str">
        <f>IF(P17="","",P17*0.438/1000)</f>
        <v/>
      </c>
      <c r="S17" s="137" t="str">
        <f t="shared" si="0"/>
        <v/>
      </c>
      <c r="T17" s="176"/>
    </row>
    <row r="18" spans="2:20" ht="50.75" customHeight="1" thickTop="1" thickBot="1" x14ac:dyDescent="0.6">
      <c r="B18" s="779"/>
      <c r="C18" s="177" t="s">
        <v>23</v>
      </c>
      <c r="D18" s="802"/>
      <c r="E18" s="803"/>
      <c r="F18" s="178" t="s">
        <v>17</v>
      </c>
      <c r="G18" s="804"/>
      <c r="H18" s="805"/>
      <c r="I18" s="179"/>
      <c r="J18" s="180"/>
      <c r="K18" s="181" t="s">
        <v>17</v>
      </c>
      <c r="L18" s="806">
        <f>SUM(L13:M17)</f>
        <v>0</v>
      </c>
      <c r="M18" s="807"/>
      <c r="N18" s="182">
        <f>SUM(N13:N17)</f>
        <v>0</v>
      </c>
      <c r="O18" s="183" t="s">
        <v>17</v>
      </c>
      <c r="P18" s="806">
        <f>SUM(P13:Q17)</f>
        <v>0</v>
      </c>
      <c r="Q18" s="807"/>
      <c r="R18" s="184">
        <f>SUM(R13:R17)</f>
        <v>0</v>
      </c>
      <c r="S18" s="185" t="s">
        <v>17</v>
      </c>
      <c r="T18" s="186">
        <f>SUM(T13:T17)</f>
        <v>0</v>
      </c>
    </row>
    <row r="19" spans="2:20" ht="20.149999999999999" customHeight="1" thickBot="1" x14ac:dyDescent="0.6">
      <c r="B19" s="24"/>
      <c r="C19" s="187"/>
      <c r="D19" s="815"/>
      <c r="E19" s="816"/>
      <c r="F19" s="188" t="s">
        <v>17</v>
      </c>
      <c r="G19" s="817">
        <f>G12</f>
        <v>0</v>
      </c>
      <c r="H19" s="818"/>
      <c r="I19" s="189">
        <f>I12</f>
        <v>0</v>
      </c>
      <c r="J19" s="190">
        <f>J12-J18</f>
        <v>0</v>
      </c>
      <c r="K19" s="191" t="s">
        <v>17</v>
      </c>
      <c r="L19" s="819">
        <f>SUM(L18,L12)</f>
        <v>0</v>
      </c>
      <c r="M19" s="820"/>
      <c r="N19" s="192">
        <f>SUM(N18,N12)</f>
        <v>0</v>
      </c>
      <c r="O19" s="193" t="s">
        <v>17</v>
      </c>
      <c r="P19" s="821">
        <f>P12-P18</f>
        <v>0</v>
      </c>
      <c r="Q19" s="822"/>
      <c r="R19" s="194">
        <f>R12-R18</f>
        <v>0</v>
      </c>
      <c r="S19" s="195" t="s">
        <v>17</v>
      </c>
      <c r="T19" s="196">
        <f>T12-T18</f>
        <v>0</v>
      </c>
    </row>
    <row r="20" spans="2:20" ht="20.149999999999999" customHeight="1" thickBot="1" x14ac:dyDescent="0.6">
      <c r="B20" s="25"/>
      <c r="C20" s="26"/>
      <c r="D20" s="26"/>
      <c r="E20" s="26"/>
      <c r="F20" s="35"/>
      <c r="G20" s="12"/>
      <c r="H20" s="15"/>
      <c r="I20" s="12"/>
      <c r="J20" s="27"/>
      <c r="K20" s="44"/>
      <c r="L20" s="12"/>
      <c r="M20" s="28"/>
      <c r="N20" s="12"/>
      <c r="O20" s="29"/>
      <c r="P20" s="30"/>
      <c r="Q20" s="29"/>
      <c r="R20" s="31"/>
      <c r="S20" s="41"/>
      <c r="T20" s="32"/>
    </row>
    <row r="21" spans="2:20" ht="20.149999999999999" customHeight="1" thickBot="1" x14ac:dyDescent="0.6">
      <c r="B21" s="7"/>
      <c r="C21" s="19"/>
      <c r="E21" s="34"/>
      <c r="F21" s="661" t="s">
        <v>0</v>
      </c>
      <c r="G21" s="662"/>
      <c r="H21" s="662"/>
      <c r="I21" s="662"/>
      <c r="J21" s="663"/>
      <c r="K21" s="661" t="s">
        <v>1</v>
      </c>
      <c r="L21" s="662"/>
      <c r="M21" s="662"/>
      <c r="N21" s="662"/>
      <c r="O21" s="662"/>
      <c r="P21" s="662"/>
      <c r="Q21" s="662"/>
      <c r="R21" s="662"/>
      <c r="S21" s="662"/>
      <c r="T21" s="663"/>
    </row>
    <row r="22" spans="2:20" ht="20.149999999999999" customHeight="1" thickBot="1" x14ac:dyDescent="0.6">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149999999999999" customHeight="1" x14ac:dyDescent="0.55000000000000004">
      <c r="B23" s="836" t="s">
        <v>9</v>
      </c>
      <c r="C23" s="21"/>
      <c r="D23" s="11"/>
      <c r="E23" s="375"/>
      <c r="F23" s="115"/>
      <c r="G23" s="198"/>
      <c r="H23" s="199"/>
      <c r="I23" s="118"/>
      <c r="J23" s="200"/>
      <c r="K23" s="120"/>
      <c r="L23" s="198"/>
      <c r="M23" s="199"/>
      <c r="N23" s="118"/>
      <c r="O23" s="118"/>
      <c r="P23" s="117" t="str">
        <f t="shared" ref="P23:P27" si="3">IF(G23="","",G23-L23)</f>
        <v/>
      </c>
      <c r="Q23" s="199"/>
      <c r="R23" s="201"/>
      <c r="S23" s="137" t="str">
        <f t="shared" ref="S23:S27" si="4">IF(R23="","",15)</f>
        <v/>
      </c>
      <c r="T23" s="124" t="str">
        <f t="shared" ref="T23:T24" si="5">IF(R23="","",R23*S23)</f>
        <v/>
      </c>
    </row>
    <row r="24" spans="2:20" ht="20.149999999999999" customHeight="1" x14ac:dyDescent="0.55000000000000004">
      <c r="B24" s="837"/>
      <c r="C24" s="376"/>
      <c r="D24" s="377"/>
      <c r="E24" s="23"/>
      <c r="F24" s="126"/>
      <c r="G24" s="205"/>
      <c r="H24" s="206"/>
      <c r="I24" s="130"/>
      <c r="J24" s="207"/>
      <c r="K24" s="132"/>
      <c r="L24" s="205"/>
      <c r="M24" s="206"/>
      <c r="N24" s="130"/>
      <c r="O24" s="130"/>
      <c r="P24" s="128" t="str">
        <f t="shared" si="3"/>
        <v/>
      </c>
      <c r="Q24" s="206"/>
      <c r="R24" s="208"/>
      <c r="S24" s="137" t="str">
        <f t="shared" si="4"/>
        <v/>
      </c>
      <c r="T24" s="138" t="str">
        <f t="shared" si="5"/>
        <v/>
      </c>
    </row>
    <row r="25" spans="2:20" ht="20.149999999999999" customHeight="1" x14ac:dyDescent="0.55000000000000004">
      <c r="B25" s="837"/>
      <c r="C25" s="202"/>
      <c r="D25" s="203"/>
      <c r="E25" s="204"/>
      <c r="F25" s="126"/>
      <c r="G25" s="205"/>
      <c r="H25" s="206"/>
      <c r="I25" s="130"/>
      <c r="J25" s="207"/>
      <c r="K25" s="132"/>
      <c r="L25" s="205"/>
      <c r="M25" s="206"/>
      <c r="N25" s="130"/>
      <c r="O25" s="130"/>
      <c r="P25" s="128" t="str">
        <f t="shared" si="3"/>
        <v/>
      </c>
      <c r="Q25" s="206"/>
      <c r="R25" s="208"/>
      <c r="S25" s="137" t="str">
        <f t="shared" si="4"/>
        <v/>
      </c>
      <c r="T25" s="138"/>
    </row>
    <row r="26" spans="2:20" ht="20.149999999999999" customHeight="1" x14ac:dyDescent="0.55000000000000004">
      <c r="B26" s="837"/>
      <c r="C26" s="202"/>
      <c r="D26" s="203"/>
      <c r="E26" s="204"/>
      <c r="F26" s="126"/>
      <c r="G26" s="205"/>
      <c r="H26" s="206"/>
      <c r="I26" s="130"/>
      <c r="J26" s="207"/>
      <c r="K26" s="132"/>
      <c r="L26" s="205"/>
      <c r="M26" s="206"/>
      <c r="N26" s="130"/>
      <c r="O26" s="205"/>
      <c r="P26" s="128" t="str">
        <f t="shared" si="3"/>
        <v/>
      </c>
      <c r="Q26" s="206"/>
      <c r="R26" s="208"/>
      <c r="S26" s="137" t="str">
        <f t="shared" si="4"/>
        <v/>
      </c>
      <c r="T26" s="138"/>
    </row>
    <row r="27" spans="2:20" ht="20.149999999999999" customHeight="1" thickBot="1" x14ac:dyDescent="0.6">
      <c r="B27" s="837"/>
      <c r="C27" s="209"/>
      <c r="D27" s="203"/>
      <c r="E27" s="204"/>
      <c r="F27" s="140"/>
      <c r="G27" s="210"/>
      <c r="H27" s="211"/>
      <c r="I27" s="143"/>
      <c r="J27" s="212"/>
      <c r="K27" s="145"/>
      <c r="L27" s="210"/>
      <c r="M27" s="211"/>
      <c r="N27" s="143"/>
      <c r="O27" s="210"/>
      <c r="P27" s="128" t="str">
        <f t="shared" si="3"/>
        <v/>
      </c>
      <c r="Q27" s="211"/>
      <c r="R27" s="213"/>
      <c r="S27" s="137" t="str">
        <f t="shared" si="4"/>
        <v/>
      </c>
      <c r="T27" s="176"/>
    </row>
    <row r="28" spans="2:20" ht="18.5" customHeight="1" thickTop="1" thickBot="1" x14ac:dyDescent="0.6">
      <c r="B28" s="838"/>
      <c r="C28" s="214" t="s">
        <v>55</v>
      </c>
      <c r="D28" s="839"/>
      <c r="E28" s="840"/>
      <c r="F28" s="215" t="s">
        <v>17</v>
      </c>
      <c r="G28" s="306" t="s">
        <v>129</v>
      </c>
      <c r="H28" s="217"/>
      <c r="I28" s="218">
        <f>SUM(I23:I27)</f>
        <v>0</v>
      </c>
      <c r="J28" s="219">
        <f>SUM(J23:J27)</f>
        <v>0</v>
      </c>
      <c r="K28" s="220" t="s">
        <v>17</v>
      </c>
      <c r="L28" s="306" t="s">
        <v>129</v>
      </c>
      <c r="M28" s="217"/>
      <c r="N28" s="218">
        <f>SUM(N23:N27)</f>
        <v>0</v>
      </c>
      <c r="O28" s="221" t="s">
        <v>17</v>
      </c>
      <c r="P28" s="222" t="s">
        <v>17</v>
      </c>
      <c r="Q28" s="223" t="s">
        <v>17</v>
      </c>
      <c r="R28" s="224">
        <f>SUM(R23:R27)</f>
        <v>0</v>
      </c>
      <c r="S28" s="225" t="s">
        <v>17</v>
      </c>
      <c r="T28" s="226">
        <f>SUM(T23:T27)</f>
        <v>0</v>
      </c>
    </row>
    <row r="29" spans="2:20" ht="33" customHeight="1" x14ac:dyDescent="0.55000000000000004">
      <c r="B29" s="777" t="s">
        <v>16</v>
      </c>
      <c r="C29" s="378"/>
      <c r="D29" s="37"/>
      <c r="E29" s="229"/>
      <c r="F29" s="230"/>
      <c r="G29" s="813"/>
      <c r="H29" s="814"/>
      <c r="I29" s="231"/>
      <c r="J29" s="232"/>
      <c r="K29" s="120"/>
      <c r="L29" s="198"/>
      <c r="M29" s="199"/>
      <c r="N29" s="118"/>
      <c r="O29" s="118"/>
      <c r="P29" s="117"/>
      <c r="Q29" s="233"/>
      <c r="R29" s="201"/>
      <c r="S29" s="137" t="str">
        <f t="shared" ref="S29:S33" si="6">IF(R29="","",15)</f>
        <v/>
      </c>
      <c r="T29" s="124" t="str">
        <f>IF(R29="","",R29*S29)</f>
        <v/>
      </c>
    </row>
    <row r="30" spans="2:20" ht="19.399999999999999" customHeight="1" x14ac:dyDescent="0.55000000000000004">
      <c r="B30" s="778"/>
      <c r="C30" s="234"/>
      <c r="D30" s="172"/>
      <c r="E30" s="235"/>
      <c r="F30" s="168"/>
      <c r="G30" s="800"/>
      <c r="H30" s="801"/>
      <c r="I30" s="169"/>
      <c r="J30" s="236"/>
      <c r="K30" s="132"/>
      <c r="L30" s="205"/>
      <c r="M30" s="206"/>
      <c r="N30" s="130"/>
      <c r="O30" s="130"/>
      <c r="P30" s="128"/>
      <c r="Q30" s="206"/>
      <c r="R30" s="208"/>
      <c r="S30" s="137" t="str">
        <f t="shared" si="6"/>
        <v/>
      </c>
      <c r="T30" s="138" t="str">
        <f t="shared" ref="T30:T33" si="7">IF(R30="","",R30*S30)</f>
        <v/>
      </c>
    </row>
    <row r="31" spans="2:20" ht="19.399999999999999" customHeight="1" x14ac:dyDescent="0.55000000000000004">
      <c r="B31" s="778"/>
      <c r="C31" s="237"/>
      <c r="D31" s="172"/>
      <c r="E31" s="235"/>
      <c r="F31" s="168"/>
      <c r="G31" s="800"/>
      <c r="H31" s="801"/>
      <c r="I31" s="169"/>
      <c r="J31" s="236"/>
      <c r="K31" s="132"/>
      <c r="L31" s="205"/>
      <c r="M31" s="206"/>
      <c r="N31" s="130"/>
      <c r="O31" s="130"/>
      <c r="P31" s="128"/>
      <c r="Q31" s="238"/>
      <c r="R31" s="208"/>
      <c r="S31" s="137" t="str">
        <f t="shared" si="6"/>
        <v/>
      </c>
      <c r="T31" s="138" t="str">
        <f t="shared" si="7"/>
        <v/>
      </c>
    </row>
    <row r="32" spans="2:20" ht="19.399999999999999" customHeight="1" x14ac:dyDescent="0.55000000000000004">
      <c r="B32" s="778"/>
      <c r="C32" s="237"/>
      <c r="D32" s="172"/>
      <c r="E32" s="235"/>
      <c r="F32" s="168"/>
      <c r="G32" s="800"/>
      <c r="H32" s="801"/>
      <c r="I32" s="169"/>
      <c r="J32" s="236"/>
      <c r="K32" s="132"/>
      <c r="L32" s="205"/>
      <c r="M32" s="206"/>
      <c r="N32" s="130"/>
      <c r="O32" s="130"/>
      <c r="P32" s="128"/>
      <c r="Q32" s="238"/>
      <c r="R32" s="208"/>
      <c r="S32" s="137" t="str">
        <f t="shared" si="6"/>
        <v/>
      </c>
      <c r="T32" s="138" t="str">
        <f t="shared" si="7"/>
        <v/>
      </c>
    </row>
    <row r="33" spans="2:20" ht="19.399999999999999" customHeight="1" thickBot="1" x14ac:dyDescent="0.6">
      <c r="B33" s="778"/>
      <c r="C33" s="239"/>
      <c r="D33" s="172"/>
      <c r="E33" s="235"/>
      <c r="F33" s="168"/>
      <c r="G33" s="808"/>
      <c r="H33" s="809"/>
      <c r="I33" s="174"/>
      <c r="J33" s="240"/>
      <c r="K33" s="145"/>
      <c r="L33" s="210"/>
      <c r="M33" s="211"/>
      <c r="N33" s="143"/>
      <c r="O33" s="143"/>
      <c r="P33" s="141"/>
      <c r="Q33" s="241"/>
      <c r="R33" s="213"/>
      <c r="S33" s="137" t="str">
        <f t="shared" si="6"/>
        <v/>
      </c>
      <c r="T33" s="138" t="str">
        <f t="shared" si="7"/>
        <v/>
      </c>
    </row>
    <row r="34" spans="2:20" ht="19.399999999999999" customHeight="1" thickTop="1" thickBot="1" x14ac:dyDescent="0.6">
      <c r="B34" s="779"/>
      <c r="C34" s="242" t="s">
        <v>56</v>
      </c>
      <c r="D34" s="802"/>
      <c r="E34" s="803"/>
      <c r="F34" s="243" t="s">
        <v>17</v>
      </c>
      <c r="G34" s="804"/>
      <c r="H34" s="805"/>
      <c r="I34" s="244"/>
      <c r="J34" s="245"/>
      <c r="K34" s="220" t="s">
        <v>17</v>
      </c>
      <c r="L34" s="306" t="s">
        <v>129</v>
      </c>
      <c r="M34" s="217"/>
      <c r="N34" s="218">
        <f>SUM(N29:N33)</f>
        <v>0</v>
      </c>
      <c r="O34" s="246" t="s">
        <v>17</v>
      </c>
      <c r="P34" s="225" t="s">
        <v>17</v>
      </c>
      <c r="Q34" s="223" t="s">
        <v>17</v>
      </c>
      <c r="R34" s="224">
        <f>SUM(R29:R33)</f>
        <v>0</v>
      </c>
      <c r="S34" s="225" t="s">
        <v>17</v>
      </c>
      <c r="T34" s="226">
        <f>SUM(T29:T33)</f>
        <v>0</v>
      </c>
    </row>
    <row r="35" spans="2:20" ht="19.399999999999999" customHeight="1" thickBot="1" x14ac:dyDescent="0.6">
      <c r="B35" s="73"/>
      <c r="C35" s="247"/>
      <c r="D35" s="811"/>
      <c r="E35" s="812"/>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9.399999999999999" customHeight="1" thickBot="1" x14ac:dyDescent="0.65">
      <c r="B36" s="749"/>
      <c r="C36" s="749"/>
      <c r="D36" s="57"/>
      <c r="E36" s="57"/>
      <c r="G36" s="46"/>
      <c r="I36" s="70" t="s">
        <v>73</v>
      </c>
      <c r="J36" s="47"/>
      <c r="K36" s="16"/>
      <c r="N36" s="71" t="s">
        <v>64</v>
      </c>
      <c r="P36" s="48"/>
      <c r="R36" s="45" t="s">
        <v>74</v>
      </c>
      <c r="S36" s="49"/>
      <c r="T36" s="80" t="s">
        <v>65</v>
      </c>
    </row>
    <row r="37" spans="2:20" ht="19.399999999999999" customHeight="1" thickBot="1" x14ac:dyDescent="0.6">
      <c r="B37" s="56"/>
      <c r="C37" s="19" t="s">
        <v>45</v>
      </c>
      <c r="D37" s="765"/>
      <c r="E37" s="765"/>
      <c r="F37" s="26"/>
      <c r="G37" s="750"/>
      <c r="H37" s="751"/>
      <c r="I37" s="85">
        <f>I28</f>
        <v>0</v>
      </c>
      <c r="J37" s="47" t="s">
        <v>59</v>
      </c>
      <c r="K37" s="51"/>
      <c r="L37" s="52"/>
      <c r="M37" s="53"/>
      <c r="N37" s="85">
        <f>N28+N34</f>
        <v>0</v>
      </c>
      <c r="O37" s="54" t="s">
        <v>59</v>
      </c>
      <c r="P37" s="834"/>
      <c r="Q37" s="835"/>
      <c r="R37" s="86">
        <f>SUM(R19,R35)</f>
        <v>0</v>
      </c>
      <c r="S37" s="50"/>
      <c r="T37" s="86">
        <f>SUM(T19,T35)</f>
        <v>0</v>
      </c>
    </row>
    <row r="38" spans="2:20" ht="19.399999999999999" customHeight="1" thickBot="1" x14ac:dyDescent="0.6">
      <c r="C38" s="8"/>
      <c r="K38" s="87"/>
      <c r="S38" s="810"/>
      <c r="T38" s="810"/>
    </row>
    <row r="39" spans="2:20" ht="19.399999999999999" customHeight="1" thickBot="1" x14ac:dyDescent="0.6">
      <c r="B39" s="107"/>
      <c r="C39" s="260" t="s">
        <v>43</v>
      </c>
      <c r="D39" s="844" t="s">
        <v>40</v>
      </c>
      <c r="E39" s="845"/>
      <c r="F39" s="261"/>
      <c r="G39" s="397" t="s">
        <v>136</v>
      </c>
      <c r="H39" s="395" t="s">
        <v>29</v>
      </c>
      <c r="I39" s="262" t="s">
        <v>42</v>
      </c>
      <c r="J39" s="263" t="s">
        <v>41</v>
      </c>
      <c r="K39" s="87"/>
      <c r="S39" s="88"/>
      <c r="T39" s="88"/>
    </row>
    <row r="40" spans="2:20" ht="15" customHeight="1" x14ac:dyDescent="0.55000000000000004">
      <c r="B40" s="107"/>
      <c r="C40" s="841" t="s">
        <v>5</v>
      </c>
      <c r="D40" s="826" t="s">
        <v>52</v>
      </c>
      <c r="E40" s="827"/>
      <c r="F40" s="264"/>
      <c r="G40" s="118">
        <f>G19</f>
        <v>0</v>
      </c>
      <c r="H40" s="115" t="s">
        <v>36</v>
      </c>
      <c r="I40" s="264"/>
      <c r="J40" s="265">
        <f>G40*0.438/1000</f>
        <v>0</v>
      </c>
      <c r="K40" s="8"/>
      <c r="M40" s="8"/>
      <c r="S40" s="8"/>
    </row>
    <row r="41" spans="2:20" ht="20" customHeight="1" x14ac:dyDescent="0.55000000000000004">
      <c r="B41" s="107"/>
      <c r="C41" s="842"/>
      <c r="D41" s="828" t="s">
        <v>60</v>
      </c>
      <c r="E41" s="829"/>
      <c r="F41" s="266"/>
      <c r="G41" s="130"/>
      <c r="H41" s="126" t="s">
        <v>36</v>
      </c>
      <c r="I41" s="266"/>
      <c r="J41" s="267"/>
      <c r="K41" s="8"/>
      <c r="M41" s="8"/>
      <c r="S41" s="8"/>
    </row>
    <row r="42" spans="2:20" ht="19.399999999999999" customHeight="1" thickBot="1" x14ac:dyDescent="0.6">
      <c r="B42" s="107"/>
      <c r="C42" s="843"/>
      <c r="D42" s="830" t="s">
        <v>54</v>
      </c>
      <c r="E42" s="831"/>
      <c r="F42" s="268"/>
      <c r="G42" s="269">
        <f>SUM(G40:G41)</f>
        <v>0</v>
      </c>
      <c r="H42" s="126" t="s">
        <v>36</v>
      </c>
      <c r="I42" s="268"/>
      <c r="J42" s="270">
        <f>J40</f>
        <v>0</v>
      </c>
      <c r="K42" s="8"/>
      <c r="M42" s="8"/>
      <c r="S42" s="8"/>
    </row>
    <row r="43" spans="2:20" ht="19.399999999999999" customHeight="1" x14ac:dyDescent="0.55000000000000004">
      <c r="B43" s="107"/>
      <c r="C43" s="841" t="s">
        <v>39</v>
      </c>
      <c r="D43" s="832"/>
      <c r="E43" s="833"/>
      <c r="F43" s="271"/>
      <c r="G43" s="118"/>
      <c r="H43" s="115"/>
      <c r="I43" s="118"/>
      <c r="J43" s="265"/>
      <c r="K43" s="92"/>
      <c r="R43" s="823"/>
    </row>
    <row r="44" spans="2:20" ht="19.399999999999999" customHeight="1" x14ac:dyDescent="0.55000000000000004">
      <c r="B44" s="107"/>
      <c r="C44" s="842"/>
      <c r="D44" s="824"/>
      <c r="E44" s="825"/>
      <c r="F44" s="272"/>
      <c r="G44" s="130"/>
      <c r="H44" s="126"/>
      <c r="I44" s="130"/>
      <c r="J44" s="273"/>
      <c r="K44" s="92"/>
      <c r="R44" s="823"/>
    </row>
    <row r="45" spans="2:20" ht="19.399999999999999" customHeight="1" x14ac:dyDescent="0.55000000000000004">
      <c r="B45" s="107"/>
      <c r="C45" s="842"/>
      <c r="D45" s="828"/>
      <c r="E45" s="829"/>
      <c r="F45" s="272"/>
      <c r="G45" s="130"/>
      <c r="H45" s="126"/>
      <c r="I45" s="130"/>
      <c r="J45" s="273"/>
      <c r="K45" s="92"/>
      <c r="Q45" s="63"/>
      <c r="R45" s="26"/>
    </row>
    <row r="46" spans="2:20" ht="19.399999999999999" customHeight="1" x14ac:dyDescent="0.55000000000000004">
      <c r="B46" s="107"/>
      <c r="C46" s="842"/>
      <c r="D46" s="828"/>
      <c r="E46" s="829"/>
      <c r="F46" s="272"/>
      <c r="G46" s="130"/>
      <c r="H46" s="126"/>
      <c r="I46" s="130"/>
      <c r="J46" s="273"/>
      <c r="K46" s="92"/>
      <c r="Q46" s="63"/>
      <c r="R46" s="26"/>
    </row>
    <row r="47" spans="2:20" ht="19.399999999999999" customHeight="1" thickBot="1" x14ac:dyDescent="0.6">
      <c r="B47" s="107"/>
      <c r="C47" s="843"/>
      <c r="D47" s="830"/>
      <c r="E47" s="831"/>
      <c r="F47" s="275"/>
      <c r="G47" s="269"/>
      <c r="H47" s="274"/>
      <c r="I47" s="269"/>
      <c r="J47" s="270"/>
      <c r="K47" s="92"/>
      <c r="Q47" s="63"/>
      <c r="R47" s="26"/>
    </row>
    <row r="48" spans="2:20" ht="27.15" customHeight="1" thickBot="1" x14ac:dyDescent="0.6">
      <c r="B48" s="776" t="s">
        <v>185</v>
      </c>
      <c r="C48" s="776"/>
      <c r="D48" s="776"/>
      <c r="E48" s="776"/>
      <c r="F48" s="776"/>
      <c r="G48" s="776"/>
      <c r="I48" s="69" t="s">
        <v>66</v>
      </c>
      <c r="J48" s="95" t="s">
        <v>67</v>
      </c>
      <c r="K48" s="92"/>
      <c r="N48" s="26"/>
      <c r="Q48" s="63"/>
      <c r="R48" s="26"/>
    </row>
    <row r="49" spans="2:18" ht="27" thickBot="1" x14ac:dyDescent="0.6">
      <c r="B49" s="776"/>
      <c r="C49" s="776"/>
      <c r="D49" s="776"/>
      <c r="E49" s="776"/>
      <c r="F49" s="776"/>
      <c r="G49" s="776"/>
      <c r="I49" s="76">
        <f>SUM(I43:I47)</f>
        <v>0</v>
      </c>
      <c r="J49" s="77">
        <f>SUM(J42:J47)</f>
        <v>0</v>
      </c>
      <c r="K49" s="92"/>
      <c r="N49" s="96"/>
      <c r="P49" s="63"/>
      <c r="Q49" s="63"/>
      <c r="R49" s="96"/>
    </row>
    <row r="50" spans="2:18" ht="19.399999999999999" customHeight="1" x14ac:dyDescent="0.55000000000000004">
      <c r="K50" s="92"/>
    </row>
    <row r="51" spans="2:18" ht="19.399999999999999" customHeight="1" x14ac:dyDescent="0.55000000000000004">
      <c r="K51" s="87"/>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23:B28"/>
    <mergeCell ref="D28:E28"/>
    <mergeCell ref="B29:B34"/>
    <mergeCell ref="D47:E47"/>
    <mergeCell ref="C43:C47"/>
    <mergeCell ref="B36:C36"/>
    <mergeCell ref="D37:E37"/>
    <mergeCell ref="D46:E46"/>
    <mergeCell ref="D39:E39"/>
    <mergeCell ref="D45:E45"/>
    <mergeCell ref="C40:C42"/>
    <mergeCell ref="P16:Q16"/>
    <mergeCell ref="P17:Q17"/>
    <mergeCell ref="G32:H32"/>
    <mergeCell ref="G33:H33"/>
    <mergeCell ref="P37:Q37"/>
    <mergeCell ref="D19:E19"/>
    <mergeCell ref="G19:H19"/>
    <mergeCell ref="L19:M19"/>
    <mergeCell ref="P19:Q19"/>
    <mergeCell ref="R43:R44"/>
    <mergeCell ref="D44:E44"/>
    <mergeCell ref="D40:E40"/>
    <mergeCell ref="D41:E41"/>
    <mergeCell ref="D42:E42"/>
    <mergeCell ref="D43:E43"/>
    <mergeCell ref="S38:T38"/>
    <mergeCell ref="F21:J21"/>
    <mergeCell ref="K21:T21"/>
    <mergeCell ref="D35:E35"/>
    <mergeCell ref="G29:H29"/>
    <mergeCell ref="G30:H30"/>
    <mergeCell ref="G31:H31"/>
    <mergeCell ref="D34:E34"/>
    <mergeCell ref="G34:H34"/>
    <mergeCell ref="G37:H37"/>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G17:H17"/>
    <mergeCell ref="P11:Q11"/>
    <mergeCell ref="F5:J5"/>
    <mergeCell ref="K5:T5"/>
    <mergeCell ref="G6:H6"/>
    <mergeCell ref="L6:M6"/>
    <mergeCell ref="P6:Q6"/>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s>
  <phoneticPr fontId="2"/>
  <pageMargins left="0.28000000000000003" right="0.2" top="0.42" bottom="0.23" header="0.3" footer="0.3"/>
  <pageSetup paperSize="9" scale="51"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F65C-7C4C-4112-B821-3E008F234EC3}">
  <sheetPr>
    <pageSetUpPr fitToPage="1"/>
  </sheetPr>
  <dimension ref="B1:T55"/>
  <sheetViews>
    <sheetView showGridLines="0" zoomScale="70" zoomScaleNormal="7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124</v>
      </c>
      <c r="D3" s="26"/>
      <c r="E3" s="26"/>
      <c r="F3" s="26"/>
    </row>
    <row r="4" spans="2:20" ht="33.65" customHeight="1" thickBot="1" x14ac:dyDescent="0.6">
      <c r="C4" s="406" t="s">
        <v>161</v>
      </c>
    </row>
    <row r="5" spans="2:20" ht="25.25" customHeight="1" thickBot="1" x14ac:dyDescent="0.6">
      <c r="C5" s="19"/>
      <c r="E5" s="33"/>
      <c r="F5" s="661" t="s">
        <v>0</v>
      </c>
      <c r="G5" s="662"/>
      <c r="H5" s="662"/>
      <c r="I5" s="662"/>
      <c r="J5" s="663"/>
      <c r="K5" s="661" t="s">
        <v>1</v>
      </c>
      <c r="L5" s="662"/>
      <c r="M5" s="662"/>
      <c r="N5" s="662"/>
      <c r="O5" s="662"/>
      <c r="P5" s="662"/>
      <c r="Q5" s="662"/>
      <c r="R5" s="662"/>
      <c r="S5" s="662"/>
      <c r="T5" s="663"/>
    </row>
    <row r="6" spans="2:20" ht="50.15" customHeight="1" thickBot="1" x14ac:dyDescent="0.6">
      <c r="B6" s="39" t="s">
        <v>5</v>
      </c>
      <c r="C6" s="13" t="s">
        <v>4</v>
      </c>
      <c r="D6" s="6" t="s">
        <v>11</v>
      </c>
      <c r="E6" s="6"/>
      <c r="F6" s="6" t="s">
        <v>6</v>
      </c>
      <c r="G6" s="728" t="s">
        <v>31</v>
      </c>
      <c r="H6" s="729"/>
      <c r="I6" s="2" t="s">
        <v>32</v>
      </c>
      <c r="J6" s="4" t="s">
        <v>78</v>
      </c>
      <c r="K6" s="43" t="s">
        <v>6</v>
      </c>
      <c r="L6" s="728" t="s">
        <v>33</v>
      </c>
      <c r="M6" s="729"/>
      <c r="N6" s="2" t="s">
        <v>34</v>
      </c>
      <c r="O6" s="2" t="s">
        <v>2</v>
      </c>
      <c r="P6" s="726" t="s">
        <v>47</v>
      </c>
      <c r="Q6" s="727"/>
      <c r="R6" s="2" t="s">
        <v>8</v>
      </c>
      <c r="S6" s="3" t="s">
        <v>19</v>
      </c>
      <c r="T6" s="4" t="s">
        <v>3</v>
      </c>
    </row>
    <row r="7" spans="2:20" ht="20.25" customHeight="1" x14ac:dyDescent="0.55000000000000004">
      <c r="B7" s="846" t="s">
        <v>9</v>
      </c>
      <c r="C7" s="20"/>
      <c r="D7" s="36"/>
      <c r="E7" s="379" t="s">
        <v>17</v>
      </c>
      <c r="F7" s="40"/>
      <c r="G7" s="849"/>
      <c r="H7" s="850"/>
      <c r="I7" s="118"/>
      <c r="J7" s="119" t="str">
        <f>IF(G7="","",G7*0.438/1000)</f>
        <v/>
      </c>
      <c r="K7" s="120"/>
      <c r="L7" s="782"/>
      <c r="M7" s="783"/>
      <c r="N7" s="121"/>
      <c r="O7" s="121"/>
      <c r="P7" s="782" t="str">
        <f>IF(G7="","",(G7-L7))</f>
        <v/>
      </c>
      <c r="Q7" s="783"/>
      <c r="R7" s="122" t="str">
        <f>IF(P7="","",P7*0.438/1000)</f>
        <v/>
      </c>
      <c r="S7" s="123" t="str">
        <f>IF(R7="","",15)</f>
        <v/>
      </c>
      <c r="T7" s="124" t="str">
        <f>IF(R7="","",R7*S7)</f>
        <v/>
      </c>
    </row>
    <row r="8" spans="2:20" ht="20.25" customHeight="1" x14ac:dyDescent="0.55000000000000004">
      <c r="B8" s="847"/>
      <c r="C8" s="21"/>
      <c r="D8" s="11"/>
      <c r="E8" s="380" t="s">
        <v>17</v>
      </c>
      <c r="F8" s="11"/>
      <c r="G8" s="851"/>
      <c r="H8" s="852"/>
      <c r="I8" s="130"/>
      <c r="J8" s="131" t="str">
        <f>IF(G8="","",G8*0.438/1000)</f>
        <v/>
      </c>
      <c r="K8" s="132"/>
      <c r="L8" s="792"/>
      <c r="M8" s="793"/>
      <c r="N8" s="135"/>
      <c r="O8" s="135"/>
      <c r="P8" s="792" t="str">
        <f>IF(G8="","",G8-L8)</f>
        <v/>
      </c>
      <c r="Q8" s="793"/>
      <c r="R8" s="136" t="str">
        <f>IF(P8="","",P8*0.438/1000)</f>
        <v/>
      </c>
      <c r="S8" s="137" t="str">
        <f t="shared" ref="S8:S17" si="0">IF(R8="","",15)</f>
        <v/>
      </c>
      <c r="T8" s="138" t="str">
        <f>IF(R8="","",R8*S8)</f>
        <v/>
      </c>
    </row>
    <row r="9" spans="2:20" ht="20.25" customHeight="1" x14ac:dyDescent="0.55000000000000004">
      <c r="B9" s="847"/>
      <c r="C9" s="372"/>
      <c r="D9" s="373"/>
      <c r="E9" s="380" t="s">
        <v>17</v>
      </c>
      <c r="F9" s="381"/>
      <c r="G9" s="851"/>
      <c r="H9" s="852"/>
      <c r="I9" s="130"/>
      <c r="J9" s="131" t="str">
        <f>IF(G9="","",G9*0.438/1000)</f>
        <v/>
      </c>
      <c r="K9" s="132"/>
      <c r="L9" s="792"/>
      <c r="M9" s="793"/>
      <c r="N9" s="135"/>
      <c r="O9" s="135"/>
      <c r="P9" s="792" t="str">
        <f>IF(G9="","",G9-L9)</f>
        <v/>
      </c>
      <c r="Q9" s="793"/>
      <c r="R9" s="136" t="str">
        <f>IF(P9="","",P9*0.438/1000)</f>
        <v/>
      </c>
      <c r="S9" s="137" t="str">
        <f t="shared" si="0"/>
        <v/>
      </c>
      <c r="T9" s="138" t="str">
        <f>IF(R9="","",R9*S9)</f>
        <v/>
      </c>
    </row>
    <row r="10" spans="2:20" ht="20.25" customHeight="1" x14ac:dyDescent="0.55000000000000004">
      <c r="B10" s="847"/>
      <c r="C10" s="125"/>
      <c r="D10" s="126"/>
      <c r="E10" s="127" t="s">
        <v>17</v>
      </c>
      <c r="F10" s="126"/>
      <c r="G10" s="128"/>
      <c r="H10" s="129"/>
      <c r="I10" s="130"/>
      <c r="J10" s="131" t="str">
        <f t="shared" ref="J10:J11" si="1">IF(G10="","",G10*0.438/1000)</f>
        <v/>
      </c>
      <c r="K10" s="132"/>
      <c r="L10" s="133"/>
      <c r="M10" s="134"/>
      <c r="N10" s="135"/>
      <c r="O10" s="135"/>
      <c r="P10" s="792" t="str">
        <f>IF(G10="","",G10-L10)</f>
        <v/>
      </c>
      <c r="Q10" s="793"/>
      <c r="R10" s="136" t="str">
        <f t="shared" ref="R10:R11" si="2">IF(P10="","",P10*0.438/1000)</f>
        <v/>
      </c>
      <c r="S10" s="137" t="str">
        <f t="shared" si="0"/>
        <v/>
      </c>
      <c r="T10" s="138" t="str">
        <f>IF(R10="","",R10*S10)</f>
        <v/>
      </c>
    </row>
    <row r="11" spans="2:20" ht="20.25" customHeight="1" thickBot="1" x14ac:dyDescent="0.6">
      <c r="B11" s="847"/>
      <c r="C11" s="139"/>
      <c r="D11" s="126"/>
      <c r="E11" s="127" t="s">
        <v>17</v>
      </c>
      <c r="F11" s="140"/>
      <c r="G11" s="141"/>
      <c r="H11" s="142"/>
      <c r="I11" s="143"/>
      <c r="J11" s="131" t="str">
        <f t="shared" si="1"/>
        <v/>
      </c>
      <c r="K11" s="145"/>
      <c r="L11" s="146"/>
      <c r="M11" s="147"/>
      <c r="N11" s="148"/>
      <c r="O11" s="148"/>
      <c r="P11" s="792" t="str">
        <f>IF(G11="","",G11-L11)</f>
        <v/>
      </c>
      <c r="Q11" s="793"/>
      <c r="R11" s="136" t="str">
        <f t="shared" si="2"/>
        <v/>
      </c>
      <c r="S11" s="137" t="str">
        <f t="shared" si="0"/>
        <v/>
      </c>
      <c r="T11" s="138" t="str">
        <f>IF(R11="","",R11*S11)</f>
        <v/>
      </c>
    </row>
    <row r="12" spans="2:20" ht="20.25" customHeight="1" thickTop="1" thickBot="1" x14ac:dyDescent="0.6">
      <c r="B12" s="848"/>
      <c r="C12" s="149" t="s">
        <v>22</v>
      </c>
      <c r="D12" s="786"/>
      <c r="E12" s="787"/>
      <c r="F12" s="150" t="s">
        <v>17</v>
      </c>
      <c r="G12" s="788">
        <f>SUM(G7:H11)</f>
        <v>0</v>
      </c>
      <c r="H12" s="789"/>
      <c r="I12" s="151">
        <f>SUM(I7:I11)</f>
        <v>0</v>
      </c>
      <c r="J12" s="152">
        <f>SUM(J7:J9)</f>
        <v>0</v>
      </c>
      <c r="K12" s="153" t="s">
        <v>17</v>
      </c>
      <c r="L12" s="790">
        <f>SUM(L7:M11)</f>
        <v>0</v>
      </c>
      <c r="M12" s="791"/>
      <c r="N12" s="151">
        <f>SUM(N7:N11)</f>
        <v>0</v>
      </c>
      <c r="O12" s="154" t="s">
        <v>17</v>
      </c>
      <c r="P12" s="790">
        <f>SUM(P7:Q11)</f>
        <v>0</v>
      </c>
      <c r="Q12" s="791"/>
      <c r="R12" s="155">
        <f>SUM(R7:R11)</f>
        <v>0</v>
      </c>
      <c r="S12" s="156" t="s">
        <v>17</v>
      </c>
      <c r="T12" s="157">
        <f>SUM(T7:T11)</f>
        <v>0</v>
      </c>
    </row>
    <row r="13" spans="2:20" ht="20.25" customHeight="1" thickTop="1" x14ac:dyDescent="0.55000000000000004">
      <c r="B13" s="777" t="s">
        <v>16</v>
      </c>
      <c r="C13" s="374"/>
      <c r="D13" s="11"/>
      <c r="E13" s="160" t="s">
        <v>17</v>
      </c>
      <c r="F13" s="161"/>
      <c r="G13" s="796"/>
      <c r="H13" s="797"/>
      <c r="I13" s="162"/>
      <c r="J13" s="163"/>
      <c r="K13" s="164"/>
      <c r="L13" s="798"/>
      <c r="M13" s="799"/>
      <c r="N13" s="165"/>
      <c r="O13" s="165"/>
      <c r="P13" s="798" t="str">
        <f>IF(AND(L13="",N13=""),"",L13-N13)</f>
        <v/>
      </c>
      <c r="Q13" s="799"/>
      <c r="R13" s="166" t="str">
        <f>IF(P13="","",P13*0.438/1000)</f>
        <v/>
      </c>
      <c r="S13" s="137" t="str">
        <f t="shared" si="0"/>
        <v/>
      </c>
      <c r="T13" s="167" t="str">
        <f t="shared" ref="T13:T15" si="3">IF(R13="","",R13*S13)</f>
        <v/>
      </c>
    </row>
    <row r="14" spans="2:20" ht="20.25" customHeight="1" x14ac:dyDescent="0.55000000000000004">
      <c r="B14" s="778"/>
      <c r="C14" s="125"/>
      <c r="D14" s="126"/>
      <c r="E14" s="127" t="s">
        <v>17</v>
      </c>
      <c r="F14" s="168"/>
      <c r="G14" s="800"/>
      <c r="H14" s="801"/>
      <c r="I14" s="169"/>
      <c r="J14" s="170"/>
      <c r="K14" s="132"/>
      <c r="L14" s="792"/>
      <c r="M14" s="793"/>
      <c r="N14" s="135"/>
      <c r="O14" s="135"/>
      <c r="P14" s="792" t="str">
        <f>IF(AND(L14="",N14=""),"",L14-N14)</f>
        <v/>
      </c>
      <c r="Q14" s="853"/>
      <c r="R14" s="136" t="str">
        <f>IF(P14="","",P14*0.438/1000)</f>
        <v/>
      </c>
      <c r="S14" s="137" t="str">
        <f t="shared" si="0"/>
        <v/>
      </c>
      <c r="T14" s="138" t="str">
        <f t="shared" si="3"/>
        <v/>
      </c>
    </row>
    <row r="15" spans="2:20" ht="20.25" customHeight="1" x14ac:dyDescent="0.55000000000000004">
      <c r="B15" s="778"/>
      <c r="C15" s="125"/>
      <c r="D15" s="126"/>
      <c r="E15" s="127" t="s">
        <v>17</v>
      </c>
      <c r="F15" s="168"/>
      <c r="G15" s="800"/>
      <c r="H15" s="801"/>
      <c r="I15" s="169"/>
      <c r="J15" s="170"/>
      <c r="K15" s="132"/>
      <c r="L15" s="792"/>
      <c r="M15" s="793"/>
      <c r="N15" s="135"/>
      <c r="O15" s="135"/>
      <c r="P15" s="792" t="str">
        <f>IF(AND(L15="",N15=""),"",L15-N15)</f>
        <v/>
      </c>
      <c r="Q15" s="853"/>
      <c r="R15" s="136" t="str">
        <f>IF(P15="","",P15*0.438/1000)</f>
        <v/>
      </c>
      <c r="S15" s="137" t="str">
        <f t="shared" si="0"/>
        <v/>
      </c>
      <c r="T15" s="138" t="str">
        <f t="shared" si="3"/>
        <v/>
      </c>
    </row>
    <row r="16" spans="2:20" ht="20.25" customHeight="1" x14ac:dyDescent="0.55000000000000004">
      <c r="B16" s="778"/>
      <c r="C16" s="125"/>
      <c r="D16" s="126"/>
      <c r="E16" s="127" t="s">
        <v>17</v>
      </c>
      <c r="F16" s="168"/>
      <c r="G16" s="800"/>
      <c r="H16" s="801"/>
      <c r="I16" s="169"/>
      <c r="J16" s="170"/>
      <c r="K16" s="132"/>
      <c r="L16" s="133"/>
      <c r="M16" s="134"/>
      <c r="N16" s="135"/>
      <c r="O16" s="135"/>
      <c r="P16" s="792" t="str">
        <f>IF(AND(L16="",N16=""),"",L16-N16)</f>
        <v/>
      </c>
      <c r="Q16" s="853"/>
      <c r="R16" s="136" t="str">
        <f>IF(P16="","",P16*0.438/1000)</f>
        <v/>
      </c>
      <c r="S16" s="137" t="str">
        <f t="shared" si="0"/>
        <v/>
      </c>
      <c r="T16" s="138"/>
    </row>
    <row r="17" spans="2:20" ht="20.25" customHeight="1" thickBot="1" x14ac:dyDescent="0.6">
      <c r="B17" s="778"/>
      <c r="C17" s="139"/>
      <c r="D17" s="126"/>
      <c r="E17" s="127" t="s">
        <v>17</v>
      </c>
      <c r="F17" s="168"/>
      <c r="G17" s="800"/>
      <c r="H17" s="801"/>
      <c r="I17" s="174"/>
      <c r="J17" s="175"/>
      <c r="K17" s="145"/>
      <c r="L17" s="146"/>
      <c r="M17" s="147"/>
      <c r="N17" s="148"/>
      <c r="O17" s="148"/>
      <c r="P17" s="792" t="str">
        <f>IF(AND(L17="",N17=""),"",L17-N17)</f>
        <v/>
      </c>
      <c r="Q17" s="853"/>
      <c r="R17" s="136" t="str">
        <f>IF(P17="","",P17*0.438/1000)</f>
        <v/>
      </c>
      <c r="S17" s="137" t="str">
        <f t="shared" si="0"/>
        <v/>
      </c>
      <c r="T17" s="176"/>
    </row>
    <row r="18" spans="2:20" ht="20.25" customHeight="1" thickTop="1" thickBot="1" x14ac:dyDescent="0.6">
      <c r="B18" s="779"/>
      <c r="C18" s="177" t="s">
        <v>23</v>
      </c>
      <c r="D18" s="802"/>
      <c r="E18" s="803"/>
      <c r="F18" s="178" t="s">
        <v>17</v>
      </c>
      <c r="G18" s="804"/>
      <c r="H18" s="805"/>
      <c r="I18" s="179"/>
      <c r="J18" s="180"/>
      <c r="K18" s="181" t="s">
        <v>17</v>
      </c>
      <c r="L18" s="806">
        <f>SUM(L13:M17)</f>
        <v>0</v>
      </c>
      <c r="M18" s="807"/>
      <c r="N18" s="182">
        <f>SUM(N13:N17)</f>
        <v>0</v>
      </c>
      <c r="O18" s="183" t="s">
        <v>17</v>
      </c>
      <c r="P18" s="806">
        <f>SUM(P13:Q17)</f>
        <v>0</v>
      </c>
      <c r="Q18" s="807"/>
      <c r="R18" s="184">
        <f>SUM(R13:R17)</f>
        <v>0</v>
      </c>
      <c r="S18" s="185" t="s">
        <v>17</v>
      </c>
      <c r="T18" s="186">
        <f>SUM(T13:T17)</f>
        <v>0</v>
      </c>
    </row>
    <row r="19" spans="2:20" ht="20.25" customHeight="1" thickBot="1" x14ac:dyDescent="0.6">
      <c r="B19" s="24"/>
      <c r="C19" s="187"/>
      <c r="D19" s="815"/>
      <c r="E19" s="816"/>
      <c r="F19" s="188" t="s">
        <v>17</v>
      </c>
      <c r="G19" s="817">
        <f>G12</f>
        <v>0</v>
      </c>
      <c r="H19" s="818"/>
      <c r="I19" s="189">
        <f>I12</f>
        <v>0</v>
      </c>
      <c r="J19" s="190">
        <f>J12-J18</f>
        <v>0</v>
      </c>
      <c r="K19" s="191" t="s">
        <v>17</v>
      </c>
      <c r="L19" s="819">
        <f>SUM(L18,L12)</f>
        <v>0</v>
      </c>
      <c r="M19" s="820"/>
      <c r="N19" s="192">
        <f>SUM(N18,N12)</f>
        <v>0</v>
      </c>
      <c r="O19" s="193" t="s">
        <v>17</v>
      </c>
      <c r="P19" s="821">
        <f>P12-P18</f>
        <v>0</v>
      </c>
      <c r="Q19" s="822"/>
      <c r="R19" s="194">
        <f>R12-R18</f>
        <v>0</v>
      </c>
      <c r="S19" s="195" t="s">
        <v>17</v>
      </c>
      <c r="T19" s="196">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661" t="s">
        <v>0</v>
      </c>
      <c r="G21" s="662"/>
      <c r="H21" s="662"/>
      <c r="I21" s="662"/>
      <c r="J21" s="663"/>
      <c r="K21" s="661" t="s">
        <v>1</v>
      </c>
      <c r="L21" s="662"/>
      <c r="M21" s="662"/>
      <c r="N21" s="662"/>
      <c r="O21" s="662"/>
      <c r="P21" s="662"/>
      <c r="Q21" s="662"/>
      <c r="R21" s="662"/>
      <c r="S21" s="662"/>
      <c r="T21" s="663"/>
    </row>
    <row r="22" spans="2:20" ht="50.4" customHeight="1" thickBot="1" x14ac:dyDescent="0.6">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5000000000000004">
      <c r="B23" s="836" t="s">
        <v>9</v>
      </c>
      <c r="C23" s="21"/>
      <c r="D23" s="11"/>
      <c r="E23" s="375"/>
      <c r="F23" s="11"/>
      <c r="G23" s="198"/>
      <c r="H23" s="199" t="s">
        <v>132</v>
      </c>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5000000000000004">
      <c r="B24" s="837"/>
      <c r="C24" s="376"/>
      <c r="D24" s="377"/>
      <c r="E24" s="23"/>
      <c r="F24" s="11"/>
      <c r="G24" s="205"/>
      <c r="H24" s="206" t="s">
        <v>132</v>
      </c>
      <c r="I24" s="130"/>
      <c r="J24" s="207"/>
      <c r="K24" s="132"/>
      <c r="L24" s="205"/>
      <c r="M24" s="206"/>
      <c r="N24" s="130"/>
      <c r="O24" s="130"/>
      <c r="P24" s="128" t="str">
        <f t="shared" si="4"/>
        <v/>
      </c>
      <c r="Q24" s="206"/>
      <c r="R24" s="208"/>
      <c r="S24" s="137" t="str">
        <f t="shared" si="5"/>
        <v/>
      </c>
      <c r="T24" s="138" t="str">
        <f t="shared" si="6"/>
        <v/>
      </c>
    </row>
    <row r="25" spans="2:20" ht="20.25" customHeight="1" x14ac:dyDescent="0.55000000000000004">
      <c r="B25" s="83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5000000000000004">
      <c r="B26" s="83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6">
      <c r="B27" s="83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6">
      <c r="B28" s="838"/>
      <c r="C28" s="214" t="s">
        <v>55</v>
      </c>
      <c r="D28" s="839"/>
      <c r="E28" s="840"/>
      <c r="F28" s="215" t="s">
        <v>17</v>
      </c>
      <c r="G28" s="306" t="s">
        <v>130</v>
      </c>
      <c r="H28" s="217"/>
      <c r="I28" s="218">
        <f>SUM(I23:I27)</f>
        <v>0</v>
      </c>
      <c r="J28" s="219">
        <f>SUM(J23:J27)</f>
        <v>0</v>
      </c>
      <c r="K28" s="220" t="s">
        <v>17</v>
      </c>
      <c r="L28" s="306" t="s">
        <v>131</v>
      </c>
      <c r="M28" s="217"/>
      <c r="N28" s="218">
        <f>SUM(N23:N27)</f>
        <v>0</v>
      </c>
      <c r="O28" s="221" t="s">
        <v>17</v>
      </c>
      <c r="P28" s="222" t="s">
        <v>17</v>
      </c>
      <c r="Q28" s="223" t="s">
        <v>17</v>
      </c>
      <c r="R28" s="224">
        <f>SUM(R23:R27)</f>
        <v>0</v>
      </c>
      <c r="S28" s="225" t="s">
        <v>17</v>
      </c>
      <c r="T28" s="226">
        <f>SUM(T23:T27)</f>
        <v>0</v>
      </c>
    </row>
    <row r="29" spans="2:20" ht="20.25" customHeight="1" x14ac:dyDescent="0.55000000000000004">
      <c r="B29" s="777" t="s">
        <v>16</v>
      </c>
      <c r="C29" s="378"/>
      <c r="D29" s="37"/>
      <c r="E29" s="229"/>
      <c r="F29" s="230"/>
      <c r="G29" s="813"/>
      <c r="H29" s="814"/>
      <c r="I29" s="231"/>
      <c r="J29" s="232"/>
      <c r="K29" s="120"/>
      <c r="L29" s="198"/>
      <c r="M29" s="199"/>
      <c r="N29" s="118"/>
      <c r="O29" s="118"/>
      <c r="P29" s="117"/>
      <c r="Q29" s="233"/>
      <c r="R29" s="201"/>
      <c r="S29" s="137" t="str">
        <f t="shared" ref="S29:S33" si="7">IF(R29="","",15)</f>
        <v/>
      </c>
      <c r="T29" s="124" t="str">
        <f>IF(R29="","",R29*S29)</f>
        <v/>
      </c>
    </row>
    <row r="30" spans="2:20" ht="20.25" customHeight="1" x14ac:dyDescent="0.55000000000000004">
      <c r="B30" s="778"/>
      <c r="C30" s="382"/>
      <c r="D30" s="40"/>
      <c r="E30" s="235"/>
      <c r="F30" s="168"/>
      <c r="G30" s="800"/>
      <c r="H30" s="801"/>
      <c r="I30" s="169"/>
      <c r="J30" s="236"/>
      <c r="K30" s="132"/>
      <c r="L30" s="205"/>
      <c r="M30" s="206"/>
      <c r="N30" s="130"/>
      <c r="O30" s="130"/>
      <c r="P30" s="128"/>
      <c r="Q30" s="206"/>
      <c r="R30" s="208"/>
      <c r="S30" s="137" t="str">
        <f t="shared" si="7"/>
        <v/>
      </c>
      <c r="T30" s="138" t="str">
        <f t="shared" ref="T30:T33" si="8">IF(R30="","",R30*S30)</f>
        <v/>
      </c>
    </row>
    <row r="31" spans="2:20" ht="20.25" customHeight="1" x14ac:dyDescent="0.55000000000000004">
      <c r="B31" s="778"/>
      <c r="C31" s="383"/>
      <c r="D31" s="384"/>
      <c r="E31" s="235"/>
      <c r="F31" s="168"/>
      <c r="G31" s="800"/>
      <c r="H31" s="801"/>
      <c r="I31" s="169"/>
      <c r="J31" s="236"/>
      <c r="K31" s="132"/>
      <c r="L31" s="205"/>
      <c r="M31" s="206"/>
      <c r="N31" s="130"/>
      <c r="O31" s="130"/>
      <c r="P31" s="128"/>
      <c r="Q31" s="238"/>
      <c r="R31" s="208"/>
      <c r="S31" s="137" t="str">
        <f t="shared" si="7"/>
        <v/>
      </c>
      <c r="T31" s="138" t="str">
        <f t="shared" si="8"/>
        <v/>
      </c>
    </row>
    <row r="32" spans="2:20" ht="20.25" customHeight="1" x14ac:dyDescent="0.55000000000000004">
      <c r="B32" s="778"/>
      <c r="C32" s="237"/>
      <c r="D32" s="172"/>
      <c r="E32" s="235"/>
      <c r="F32" s="168"/>
      <c r="G32" s="800"/>
      <c r="H32" s="801"/>
      <c r="I32" s="169"/>
      <c r="J32" s="236"/>
      <c r="K32" s="132"/>
      <c r="L32" s="205"/>
      <c r="M32" s="206"/>
      <c r="N32" s="130"/>
      <c r="O32" s="130"/>
      <c r="P32" s="128"/>
      <c r="Q32" s="238"/>
      <c r="R32" s="208"/>
      <c r="S32" s="137" t="str">
        <f t="shared" si="7"/>
        <v/>
      </c>
      <c r="T32" s="138" t="str">
        <f t="shared" si="8"/>
        <v/>
      </c>
    </row>
    <row r="33" spans="2:20" ht="20.25" customHeight="1" thickBot="1" x14ac:dyDescent="0.6">
      <c r="B33" s="778"/>
      <c r="C33" s="239"/>
      <c r="D33" s="172"/>
      <c r="E33" s="235"/>
      <c r="F33" s="168"/>
      <c r="G33" s="800"/>
      <c r="H33" s="801"/>
      <c r="I33" s="174"/>
      <c r="J33" s="240"/>
      <c r="K33" s="145"/>
      <c r="L33" s="210"/>
      <c r="M33" s="211"/>
      <c r="N33" s="143"/>
      <c r="O33" s="143"/>
      <c r="P33" s="141"/>
      <c r="Q33" s="241"/>
      <c r="R33" s="213"/>
      <c r="S33" s="137" t="str">
        <f t="shared" si="7"/>
        <v/>
      </c>
      <c r="T33" s="138" t="str">
        <f t="shared" si="8"/>
        <v/>
      </c>
    </row>
    <row r="34" spans="2:20" ht="20.25" customHeight="1" thickTop="1" thickBot="1" x14ac:dyDescent="0.6">
      <c r="B34" s="779"/>
      <c r="C34" s="242" t="s">
        <v>56</v>
      </c>
      <c r="D34" s="802"/>
      <c r="E34" s="803"/>
      <c r="F34" s="243" t="s">
        <v>17</v>
      </c>
      <c r="G34" s="804"/>
      <c r="H34" s="805"/>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6">
      <c r="B35" s="73"/>
      <c r="C35" s="247"/>
      <c r="D35" s="811"/>
      <c r="E35" s="812"/>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 customHeight="1" thickBot="1" x14ac:dyDescent="0.65">
      <c r="B36" s="749"/>
      <c r="C36" s="857"/>
      <c r="D36" s="57"/>
      <c r="E36" s="57"/>
      <c r="G36" s="46"/>
      <c r="I36" s="70" t="s">
        <v>73</v>
      </c>
      <c r="J36" s="47"/>
      <c r="K36" s="16"/>
      <c r="N36" s="71" t="s">
        <v>64</v>
      </c>
      <c r="P36" s="48"/>
      <c r="R36" s="45" t="s">
        <v>74</v>
      </c>
      <c r="S36" s="49"/>
      <c r="T36" s="80" t="s">
        <v>65</v>
      </c>
    </row>
    <row r="37" spans="2:20" ht="33" customHeight="1" thickBot="1" x14ac:dyDescent="0.6">
      <c r="B37" s="56"/>
      <c r="C37" s="19" t="s">
        <v>45</v>
      </c>
      <c r="D37" s="765"/>
      <c r="E37" s="765"/>
      <c r="F37" s="26"/>
      <c r="G37" s="750"/>
      <c r="H37" s="854"/>
      <c r="I37" s="85">
        <f>I28</f>
        <v>0</v>
      </c>
      <c r="J37" s="47" t="s">
        <v>59</v>
      </c>
      <c r="K37" s="51"/>
      <c r="L37" s="52"/>
      <c r="M37" s="53"/>
      <c r="N37" s="85">
        <f>N28+N34</f>
        <v>0</v>
      </c>
      <c r="O37" s="54" t="s">
        <v>59</v>
      </c>
      <c r="P37" s="834"/>
      <c r="Q37" s="834"/>
      <c r="R37" s="86">
        <f>SUM(R19,R35)</f>
        <v>0</v>
      </c>
      <c r="S37" s="50"/>
      <c r="T37" s="86">
        <f>SUM(T19,T35)</f>
        <v>0</v>
      </c>
    </row>
    <row r="38" spans="2:20" ht="4.1500000000000004" customHeight="1" thickBot="1" x14ac:dyDescent="0.6">
      <c r="C38" s="8"/>
      <c r="K38" s="87"/>
      <c r="S38" s="810"/>
      <c r="T38" s="810"/>
    </row>
    <row r="39" spans="2:20" ht="19.399999999999999" customHeight="1" thickBot="1" x14ac:dyDescent="0.6">
      <c r="B39" s="107"/>
      <c r="C39" s="260" t="s">
        <v>43</v>
      </c>
      <c r="D39" s="844" t="s">
        <v>40</v>
      </c>
      <c r="E39" s="845"/>
      <c r="F39" s="261"/>
      <c r="G39" s="397" t="s">
        <v>136</v>
      </c>
      <c r="H39" s="395" t="s">
        <v>29</v>
      </c>
      <c r="I39" s="262" t="s">
        <v>42</v>
      </c>
      <c r="J39" s="263" t="s">
        <v>41</v>
      </c>
      <c r="K39" s="87"/>
      <c r="S39" s="88"/>
      <c r="T39" s="88"/>
    </row>
    <row r="40" spans="2:20" ht="19.399999999999999" customHeight="1" x14ac:dyDescent="0.55000000000000004">
      <c r="B40" s="107"/>
      <c r="C40" s="841" t="s">
        <v>5</v>
      </c>
      <c r="D40" s="826" t="s">
        <v>52</v>
      </c>
      <c r="E40" s="827"/>
      <c r="F40" s="264"/>
      <c r="G40" s="118">
        <f>G19</f>
        <v>0</v>
      </c>
      <c r="H40" s="115" t="s">
        <v>36</v>
      </c>
      <c r="I40" s="264"/>
      <c r="J40" s="265">
        <f>G40*0.438/1000</f>
        <v>0</v>
      </c>
      <c r="K40" s="8"/>
      <c r="M40" s="8"/>
      <c r="S40" s="8"/>
    </row>
    <row r="41" spans="2:20" ht="19.399999999999999" customHeight="1" x14ac:dyDescent="0.55000000000000004">
      <c r="B41" s="107"/>
      <c r="C41" s="842"/>
      <c r="D41" s="828" t="s">
        <v>60</v>
      </c>
      <c r="E41" s="829"/>
      <c r="F41" s="266"/>
      <c r="G41" s="130"/>
      <c r="H41" s="126" t="s">
        <v>36</v>
      </c>
      <c r="I41" s="266"/>
      <c r="J41" s="267"/>
      <c r="K41" s="8"/>
      <c r="M41" s="8"/>
      <c r="S41" s="8"/>
    </row>
    <row r="42" spans="2:20" ht="19.399999999999999" customHeight="1" thickBot="1" x14ac:dyDescent="0.6">
      <c r="B42" s="107"/>
      <c r="C42" s="843"/>
      <c r="D42" s="830" t="s">
        <v>54</v>
      </c>
      <c r="E42" s="831"/>
      <c r="F42" s="268"/>
      <c r="G42" s="269">
        <f>SUM(G40:G41)</f>
        <v>0</v>
      </c>
      <c r="H42" s="126" t="s">
        <v>36</v>
      </c>
      <c r="I42" s="268"/>
      <c r="J42" s="270">
        <f>J40</f>
        <v>0</v>
      </c>
      <c r="K42" s="8"/>
      <c r="M42" s="8"/>
      <c r="S42" s="8"/>
    </row>
    <row r="43" spans="2:20" ht="19.399999999999999" customHeight="1" x14ac:dyDescent="0.55000000000000004">
      <c r="B43" s="107"/>
      <c r="C43" s="841" t="s">
        <v>39</v>
      </c>
      <c r="D43" s="832" t="str">
        <f>IF(施設①!D43="","",施設①!D43)</f>
        <v/>
      </c>
      <c r="E43" s="833"/>
      <c r="F43" s="271"/>
      <c r="G43" s="118"/>
      <c r="H43" s="115"/>
      <c r="I43" s="118"/>
      <c r="J43" s="265">
        <f>G43*2.75/1000</f>
        <v>0</v>
      </c>
      <c r="K43" s="92"/>
      <c r="R43" s="823"/>
    </row>
    <row r="44" spans="2:20" ht="19.399999999999999" customHeight="1" x14ac:dyDescent="0.55000000000000004">
      <c r="B44" s="107"/>
      <c r="C44" s="842"/>
      <c r="D44" s="824" t="str">
        <f>IF(施設①!D44="","",施設①!D44)</f>
        <v/>
      </c>
      <c r="E44" s="825"/>
      <c r="F44" s="272"/>
      <c r="G44" s="130"/>
      <c r="H44" s="126"/>
      <c r="I44" s="130"/>
      <c r="J44" s="273">
        <f>G44*2.5/1000</f>
        <v>0</v>
      </c>
      <c r="K44" s="92"/>
      <c r="R44" s="823"/>
    </row>
    <row r="45" spans="2:20" ht="19.399999999999999" customHeight="1" x14ac:dyDescent="0.55000000000000004">
      <c r="B45" s="107"/>
      <c r="C45" s="842"/>
      <c r="D45" s="824" t="str">
        <f>IF(施設①!D45="","",施設①!D45)</f>
        <v/>
      </c>
      <c r="E45" s="825"/>
      <c r="F45" s="272"/>
      <c r="G45" s="130"/>
      <c r="H45" s="126"/>
      <c r="I45" s="130"/>
      <c r="J45" s="273"/>
      <c r="K45" s="92"/>
      <c r="Q45" s="63"/>
      <c r="R45" s="26"/>
    </row>
    <row r="46" spans="2:20" ht="19.399999999999999" customHeight="1" x14ac:dyDescent="0.55000000000000004">
      <c r="B46" s="107"/>
      <c r="C46" s="842"/>
      <c r="D46" s="824" t="str">
        <f>IF(施設①!D46="","",施設①!D46)</f>
        <v/>
      </c>
      <c r="E46" s="825"/>
      <c r="F46" s="272"/>
      <c r="G46" s="130"/>
      <c r="H46" s="126"/>
      <c r="I46" s="130"/>
      <c r="J46" s="273"/>
      <c r="K46" s="92"/>
      <c r="Q46" s="63"/>
      <c r="R46" s="26"/>
    </row>
    <row r="47" spans="2:20" ht="19.399999999999999" customHeight="1" thickBot="1" x14ac:dyDescent="0.6">
      <c r="B47" s="107"/>
      <c r="C47" s="843"/>
      <c r="D47" s="855" t="str">
        <f>IF(施設①!D47="","",施設①!D47)</f>
        <v/>
      </c>
      <c r="E47" s="856"/>
      <c r="F47" s="275"/>
      <c r="G47" s="269"/>
      <c r="H47" s="274"/>
      <c r="I47" s="269"/>
      <c r="J47" s="270"/>
      <c r="K47" s="92"/>
      <c r="Q47" s="63"/>
      <c r="R47" s="26"/>
    </row>
    <row r="48" spans="2:20" ht="15" customHeight="1" thickBot="1" x14ac:dyDescent="0.6">
      <c r="B48" s="776" t="s">
        <v>186</v>
      </c>
      <c r="C48" s="776"/>
      <c r="D48" s="776"/>
      <c r="E48" s="776"/>
      <c r="F48" s="776"/>
      <c r="G48" s="776"/>
      <c r="I48" s="69" t="s">
        <v>66</v>
      </c>
      <c r="J48" s="95" t="s">
        <v>67</v>
      </c>
      <c r="K48" s="92"/>
      <c r="N48" s="26"/>
      <c r="Q48" s="63"/>
      <c r="R48" s="26"/>
    </row>
    <row r="49" spans="2:18" ht="41.15" customHeight="1" thickBot="1" x14ac:dyDescent="0.6">
      <c r="B49" s="776"/>
      <c r="C49" s="776"/>
      <c r="D49" s="776"/>
      <c r="E49" s="776"/>
      <c r="F49" s="776"/>
      <c r="G49" s="776"/>
      <c r="I49" s="76">
        <f>SUM(I43:I47)</f>
        <v>0</v>
      </c>
      <c r="J49" s="77">
        <f>SUM(J42:J47)</f>
        <v>0</v>
      </c>
      <c r="K49" s="92"/>
      <c r="N49" s="96"/>
      <c r="P49" s="63"/>
      <c r="Q49" s="63"/>
      <c r="R49" s="96"/>
    </row>
    <row r="50" spans="2:18" ht="19.399999999999999" customHeight="1" x14ac:dyDescent="0.55000000000000004">
      <c r="K50" s="92"/>
    </row>
    <row r="51" spans="2:18" ht="19.399999999999999" customHeight="1" x14ac:dyDescent="0.55000000000000004">
      <c r="K51" s="87"/>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13:B18"/>
    <mergeCell ref="G13:H13"/>
    <mergeCell ref="L13:M13"/>
    <mergeCell ref="P13:Q13"/>
    <mergeCell ref="B36:C36"/>
    <mergeCell ref="B23:B28"/>
    <mergeCell ref="D28:E28"/>
    <mergeCell ref="B29:B34"/>
    <mergeCell ref="G29:H29"/>
    <mergeCell ref="G30:H30"/>
    <mergeCell ref="C40:C42"/>
    <mergeCell ref="D40:E40"/>
    <mergeCell ref="D41:E41"/>
    <mergeCell ref="D42:E42"/>
    <mergeCell ref="D43:E43"/>
    <mergeCell ref="C43:C47"/>
    <mergeCell ref="D46:E46"/>
    <mergeCell ref="D47:E47"/>
    <mergeCell ref="D45:E45"/>
    <mergeCell ref="R43:R44"/>
    <mergeCell ref="D44:E44"/>
    <mergeCell ref="L19:M19"/>
    <mergeCell ref="P19:Q19"/>
    <mergeCell ref="D37:E37"/>
    <mergeCell ref="G37:H37"/>
    <mergeCell ref="P37:Q37"/>
    <mergeCell ref="D39:E39"/>
    <mergeCell ref="G32:H32"/>
    <mergeCell ref="G33:H33"/>
    <mergeCell ref="D19:E19"/>
    <mergeCell ref="G19:H19"/>
    <mergeCell ref="S38:T38"/>
    <mergeCell ref="F21:J21"/>
    <mergeCell ref="K21:T21"/>
    <mergeCell ref="G31:H31"/>
    <mergeCell ref="D35:E35"/>
    <mergeCell ref="D34:E34"/>
    <mergeCell ref="G34:H34"/>
    <mergeCell ref="G14:H14"/>
    <mergeCell ref="L14:M14"/>
    <mergeCell ref="P14:Q14"/>
    <mergeCell ref="G15:H15"/>
    <mergeCell ref="L15:M15"/>
    <mergeCell ref="P15:Q15"/>
    <mergeCell ref="D18:E18"/>
    <mergeCell ref="G18:H18"/>
    <mergeCell ref="L18:M18"/>
    <mergeCell ref="P18:Q18"/>
    <mergeCell ref="G16:H16"/>
    <mergeCell ref="P16:Q16"/>
    <mergeCell ref="G17:H17"/>
    <mergeCell ref="P17:Q17"/>
    <mergeCell ref="P11:Q11"/>
    <mergeCell ref="F5:J5"/>
    <mergeCell ref="K5:T5"/>
    <mergeCell ref="G6:H6"/>
    <mergeCell ref="L6:M6"/>
    <mergeCell ref="P6:Q6"/>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s>
  <phoneticPr fontId="2"/>
  <pageMargins left="0.7" right="0.24" top="0.33" bottom="0.3" header="0.3" footer="0.3"/>
  <pageSetup paperSize="9" scale="54"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39D8E-214C-48C1-BB7B-36B8ABA54196}">
  <sheetPr>
    <pageSetUpPr fitToPage="1"/>
  </sheetPr>
  <dimension ref="B1:T55"/>
  <sheetViews>
    <sheetView showGridLines="0" zoomScale="70" zoomScaleNormal="7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61</v>
      </c>
      <c r="D3" s="26"/>
      <c r="E3" s="26"/>
      <c r="F3" s="26"/>
    </row>
    <row r="4" spans="2:20" ht="33.65" customHeight="1" thickBot="1" x14ac:dyDescent="0.6">
      <c r="C4" s="406" t="s">
        <v>162</v>
      </c>
    </row>
    <row r="5" spans="2:20" ht="25.25" customHeight="1" thickBot="1" x14ac:dyDescent="0.6">
      <c r="C5" s="19"/>
      <c r="E5" s="33"/>
      <c r="F5" s="661" t="s">
        <v>0</v>
      </c>
      <c r="G5" s="662"/>
      <c r="H5" s="662"/>
      <c r="I5" s="662"/>
      <c r="J5" s="663"/>
      <c r="K5" s="661" t="s">
        <v>1</v>
      </c>
      <c r="L5" s="662"/>
      <c r="M5" s="662"/>
      <c r="N5" s="662"/>
      <c r="O5" s="662"/>
      <c r="P5" s="662"/>
      <c r="Q5" s="662"/>
      <c r="R5" s="662"/>
      <c r="S5" s="662"/>
      <c r="T5" s="663"/>
    </row>
    <row r="6" spans="2:20" ht="50.15" customHeight="1" thickBot="1" x14ac:dyDescent="0.6">
      <c r="B6" s="39" t="s">
        <v>5</v>
      </c>
      <c r="C6" s="13" t="s">
        <v>4</v>
      </c>
      <c r="D6" s="6" t="s">
        <v>11</v>
      </c>
      <c r="E6" s="6"/>
      <c r="F6" s="6" t="s">
        <v>6</v>
      </c>
      <c r="G6" s="728" t="s">
        <v>31</v>
      </c>
      <c r="H6" s="729"/>
      <c r="I6" s="2" t="s">
        <v>32</v>
      </c>
      <c r="J6" s="4" t="s">
        <v>78</v>
      </c>
      <c r="K6" s="43" t="s">
        <v>6</v>
      </c>
      <c r="L6" s="728" t="s">
        <v>33</v>
      </c>
      <c r="M6" s="729"/>
      <c r="N6" s="2" t="s">
        <v>34</v>
      </c>
      <c r="O6" s="2" t="s">
        <v>2</v>
      </c>
      <c r="P6" s="726" t="s">
        <v>47</v>
      </c>
      <c r="Q6" s="727"/>
      <c r="R6" s="2" t="s">
        <v>8</v>
      </c>
      <c r="S6" s="3" t="s">
        <v>19</v>
      </c>
      <c r="T6" s="4" t="s">
        <v>3</v>
      </c>
    </row>
    <row r="7" spans="2:20" ht="20.25" customHeight="1" x14ac:dyDescent="0.55000000000000004">
      <c r="B7" s="846" t="s">
        <v>9</v>
      </c>
      <c r="C7" s="20"/>
      <c r="D7" s="385"/>
      <c r="E7" s="379" t="s">
        <v>17</v>
      </c>
      <c r="F7" s="40"/>
      <c r="G7" s="849"/>
      <c r="H7" s="850"/>
      <c r="I7" s="118"/>
      <c r="J7" s="119" t="str">
        <f>IF(G7="","",G7*0.438/1000)</f>
        <v/>
      </c>
      <c r="K7" s="120"/>
      <c r="L7" s="782"/>
      <c r="M7" s="783"/>
      <c r="N7" s="121"/>
      <c r="O7" s="121"/>
      <c r="P7" s="782" t="str">
        <f>IF(G7="","",(G7-L7))</f>
        <v/>
      </c>
      <c r="Q7" s="783"/>
      <c r="R7" s="122" t="str">
        <f>IF(P7="","",P7*0.438/1000)</f>
        <v/>
      </c>
      <c r="S7" s="123" t="str">
        <f>IF(R7="","",15)</f>
        <v/>
      </c>
      <c r="T7" s="124" t="str">
        <f>IF(R7="","",R7*S7)</f>
        <v/>
      </c>
    </row>
    <row r="8" spans="2:20" ht="20.25" customHeight="1" x14ac:dyDescent="0.55000000000000004">
      <c r="B8" s="847"/>
      <c r="C8" s="21"/>
      <c r="D8" s="11"/>
      <c r="E8" s="380" t="s">
        <v>17</v>
      </c>
      <c r="F8" s="11"/>
      <c r="G8" s="851"/>
      <c r="H8" s="852"/>
      <c r="I8" s="130"/>
      <c r="J8" s="131" t="str">
        <f>IF(G8="","",G8*0.438/1000)</f>
        <v/>
      </c>
      <c r="K8" s="132"/>
      <c r="L8" s="792"/>
      <c r="M8" s="793"/>
      <c r="N8" s="135"/>
      <c r="O8" s="135"/>
      <c r="P8" s="792" t="str">
        <f>IF(G8="","",G8-L8)</f>
        <v/>
      </c>
      <c r="Q8" s="793"/>
      <c r="R8" s="136" t="str">
        <f>IF(P8="","",P8*0.438/1000)</f>
        <v/>
      </c>
      <c r="S8" s="137" t="str">
        <f t="shared" ref="S8:S17" si="0">IF(R8="","",15)</f>
        <v/>
      </c>
      <c r="T8" s="138" t="str">
        <f>IF(R8="","",R8*S8)</f>
        <v/>
      </c>
    </row>
    <row r="9" spans="2:20" ht="20.25" customHeight="1" x14ac:dyDescent="0.55000000000000004">
      <c r="B9" s="847"/>
      <c r="C9" s="125"/>
      <c r="D9" s="126"/>
      <c r="E9" s="127" t="s">
        <v>17</v>
      </c>
      <c r="F9" s="126"/>
      <c r="G9" s="851"/>
      <c r="H9" s="852"/>
      <c r="I9" s="130"/>
      <c r="J9" s="131" t="str">
        <f>IF(G9="","",G9*0.438/1000)</f>
        <v/>
      </c>
      <c r="K9" s="132"/>
      <c r="L9" s="792"/>
      <c r="M9" s="793"/>
      <c r="N9" s="135"/>
      <c r="O9" s="135"/>
      <c r="P9" s="792" t="str">
        <f>IF(G9="","",G9-L9)</f>
        <v/>
      </c>
      <c r="Q9" s="793"/>
      <c r="R9" s="136" t="str">
        <f>IF(P9="","",P9*0.438/1000)</f>
        <v/>
      </c>
      <c r="S9" s="137" t="str">
        <f t="shared" si="0"/>
        <v/>
      </c>
      <c r="T9" s="138" t="str">
        <f>IF(R9="","",R9*S9)</f>
        <v/>
      </c>
    </row>
    <row r="10" spans="2:20" ht="20.25" customHeight="1" x14ac:dyDescent="0.55000000000000004">
      <c r="B10" s="847"/>
      <c r="C10" s="125"/>
      <c r="D10" s="126"/>
      <c r="E10" s="127" t="s">
        <v>17</v>
      </c>
      <c r="F10" s="126"/>
      <c r="G10" s="128"/>
      <c r="H10" s="129"/>
      <c r="I10" s="130"/>
      <c r="J10" s="131" t="str">
        <f t="shared" ref="J10:J11" si="1">IF(G10="","",G10*0.438/1000)</f>
        <v/>
      </c>
      <c r="K10" s="132"/>
      <c r="L10" s="133"/>
      <c r="M10" s="134"/>
      <c r="N10" s="135"/>
      <c r="O10" s="135"/>
      <c r="P10" s="792" t="str">
        <f>IF(G10="","",G10-L10)</f>
        <v/>
      </c>
      <c r="Q10" s="793"/>
      <c r="R10" s="136" t="str">
        <f>IF(P10="","",P10*0.438/1000)</f>
        <v/>
      </c>
      <c r="S10" s="137" t="str">
        <f t="shared" si="0"/>
        <v/>
      </c>
      <c r="T10" s="138" t="str">
        <f>IF(R10="","",R10*S10)</f>
        <v/>
      </c>
    </row>
    <row r="11" spans="2:20" ht="20.25" customHeight="1" thickBot="1" x14ac:dyDescent="0.6">
      <c r="B11" s="847"/>
      <c r="C11" s="139"/>
      <c r="D11" s="126"/>
      <c r="E11" s="127" t="s">
        <v>17</v>
      </c>
      <c r="F11" s="140"/>
      <c r="G11" s="141"/>
      <c r="H11" s="142"/>
      <c r="I11" s="143"/>
      <c r="J11" s="131" t="str">
        <f t="shared" si="1"/>
        <v/>
      </c>
      <c r="K11" s="145"/>
      <c r="L11" s="146"/>
      <c r="M11" s="147"/>
      <c r="N11" s="148"/>
      <c r="O11" s="148"/>
      <c r="P11" s="792" t="str">
        <f>IF(G11="","",G11-L11)</f>
        <v/>
      </c>
      <c r="Q11" s="793"/>
      <c r="R11" s="136" t="str">
        <f>IF(P11="","",P11*0.438/1000)</f>
        <v/>
      </c>
      <c r="S11" s="137" t="str">
        <f t="shared" si="0"/>
        <v/>
      </c>
      <c r="T11" s="138" t="str">
        <f>IF(R11="","",R11*S11)</f>
        <v/>
      </c>
    </row>
    <row r="12" spans="2:20" ht="20.25" customHeight="1" thickTop="1" thickBot="1" x14ac:dyDescent="0.6">
      <c r="B12" s="848"/>
      <c r="C12" s="149" t="s">
        <v>22</v>
      </c>
      <c r="D12" s="786"/>
      <c r="E12" s="787"/>
      <c r="F12" s="150" t="s">
        <v>17</v>
      </c>
      <c r="G12" s="788">
        <f>SUM(G7:H11)</f>
        <v>0</v>
      </c>
      <c r="H12" s="789"/>
      <c r="I12" s="151">
        <f>SUM(I7:I11)</f>
        <v>0</v>
      </c>
      <c r="J12" s="152">
        <f>SUM(J7:J9)</f>
        <v>0</v>
      </c>
      <c r="K12" s="153" t="s">
        <v>17</v>
      </c>
      <c r="L12" s="790">
        <f>SUM(L7:M11)</f>
        <v>0</v>
      </c>
      <c r="M12" s="791"/>
      <c r="N12" s="151">
        <f>SUM(N7:N11)</f>
        <v>0</v>
      </c>
      <c r="O12" s="154" t="s">
        <v>17</v>
      </c>
      <c r="P12" s="790">
        <f>SUM(P7:Q11)</f>
        <v>0</v>
      </c>
      <c r="Q12" s="791"/>
      <c r="R12" s="155">
        <f>SUM(R7:R11)</f>
        <v>0</v>
      </c>
      <c r="S12" s="156" t="s">
        <v>17</v>
      </c>
      <c r="T12" s="157">
        <f>SUM(T7:T11)</f>
        <v>0</v>
      </c>
    </row>
    <row r="13" spans="2:20" ht="20.25" customHeight="1" thickTop="1" x14ac:dyDescent="0.55000000000000004">
      <c r="B13" s="777" t="s">
        <v>16</v>
      </c>
      <c r="C13" s="374"/>
      <c r="D13" s="386"/>
      <c r="E13" s="160" t="s">
        <v>17</v>
      </c>
      <c r="F13" s="161"/>
      <c r="G13" s="796"/>
      <c r="H13" s="797"/>
      <c r="I13" s="162"/>
      <c r="J13" s="163"/>
      <c r="K13" s="164"/>
      <c r="L13" s="798"/>
      <c r="M13" s="799"/>
      <c r="N13" s="165"/>
      <c r="O13" s="165"/>
      <c r="P13" s="798" t="str">
        <f>IF(AND(L13="",N13=""),"",L13-N13)</f>
        <v/>
      </c>
      <c r="Q13" s="799"/>
      <c r="R13" s="166" t="str">
        <f>IF(P13="","",P13*0.438/1000)</f>
        <v/>
      </c>
      <c r="S13" s="137" t="str">
        <f t="shared" si="0"/>
        <v/>
      </c>
      <c r="T13" s="167" t="str">
        <f t="shared" ref="T13:T15" si="2">IF(R13="","",R13*S13)</f>
        <v/>
      </c>
    </row>
    <row r="14" spans="2:20" ht="20.25" customHeight="1" x14ac:dyDescent="0.55000000000000004">
      <c r="B14" s="778"/>
      <c r="C14" s="21"/>
      <c r="D14" s="11"/>
      <c r="E14" s="127" t="s">
        <v>17</v>
      </c>
      <c r="F14" s="168"/>
      <c r="G14" s="800"/>
      <c r="H14" s="801"/>
      <c r="I14" s="169"/>
      <c r="J14" s="170"/>
      <c r="K14" s="132"/>
      <c r="L14" s="792"/>
      <c r="M14" s="793"/>
      <c r="N14" s="135"/>
      <c r="O14" s="135"/>
      <c r="P14" s="792" t="str">
        <f>IF(AND(L14="",N14=""),"",L14-N14)</f>
        <v/>
      </c>
      <c r="Q14" s="853"/>
      <c r="R14" s="136" t="str">
        <f>IF(P14="","",P14*0.438/1000)</f>
        <v/>
      </c>
      <c r="S14" s="137" t="str">
        <f t="shared" si="0"/>
        <v/>
      </c>
      <c r="T14" s="138" t="str">
        <f t="shared" si="2"/>
        <v/>
      </c>
    </row>
    <row r="15" spans="2:20" ht="20.25" customHeight="1" x14ac:dyDescent="0.55000000000000004">
      <c r="B15" s="778"/>
      <c r="C15" s="374"/>
      <c r="D15" s="387"/>
      <c r="E15" s="127" t="s">
        <v>17</v>
      </c>
      <c r="F15" s="168"/>
      <c r="G15" s="800"/>
      <c r="H15" s="801"/>
      <c r="I15" s="169"/>
      <c r="J15" s="170"/>
      <c r="K15" s="132"/>
      <c r="L15" s="792"/>
      <c r="M15" s="793"/>
      <c r="N15" s="135"/>
      <c r="O15" s="135"/>
      <c r="P15" s="792" t="str">
        <f>IF(AND(L15="",N15=""),"",L15-N15)</f>
        <v/>
      </c>
      <c r="Q15" s="853"/>
      <c r="R15" s="136" t="str">
        <f>IF(P15="","",P15*0.438/1000)</f>
        <v/>
      </c>
      <c r="S15" s="137" t="str">
        <f t="shared" si="0"/>
        <v/>
      </c>
      <c r="T15" s="138" t="str">
        <f t="shared" si="2"/>
        <v/>
      </c>
    </row>
    <row r="16" spans="2:20" ht="20.25" customHeight="1" x14ac:dyDescent="0.55000000000000004">
      <c r="B16" s="778"/>
      <c r="C16" s="125"/>
      <c r="D16" s="126"/>
      <c r="E16" s="127" t="s">
        <v>17</v>
      </c>
      <c r="F16" s="168"/>
      <c r="G16" s="800"/>
      <c r="H16" s="801"/>
      <c r="I16" s="169"/>
      <c r="J16" s="170"/>
      <c r="K16" s="132"/>
      <c r="L16" s="133"/>
      <c r="M16" s="134"/>
      <c r="N16" s="135"/>
      <c r="O16" s="135"/>
      <c r="P16" s="792" t="str">
        <f>IF(AND(L16="",N16=""),"",L16-N16)</f>
        <v/>
      </c>
      <c r="Q16" s="853"/>
      <c r="R16" s="136" t="str">
        <f>IF(P16="","",P16*0.438/1000)</f>
        <v/>
      </c>
      <c r="S16" s="137" t="str">
        <f t="shared" si="0"/>
        <v/>
      </c>
      <c r="T16" s="138"/>
    </row>
    <row r="17" spans="2:20" ht="20.25" customHeight="1" thickBot="1" x14ac:dyDescent="0.6">
      <c r="B17" s="778"/>
      <c r="C17" s="139"/>
      <c r="D17" s="126"/>
      <c r="E17" s="127" t="s">
        <v>17</v>
      </c>
      <c r="F17" s="168"/>
      <c r="G17" s="800"/>
      <c r="H17" s="801"/>
      <c r="I17" s="174"/>
      <c r="J17" s="175"/>
      <c r="K17" s="145"/>
      <c r="L17" s="146"/>
      <c r="M17" s="147"/>
      <c r="N17" s="148"/>
      <c r="O17" s="148"/>
      <c r="P17" s="792" t="str">
        <f>IF(AND(L17="",N17=""),"",L17-N17)</f>
        <v/>
      </c>
      <c r="Q17" s="853"/>
      <c r="R17" s="136" t="str">
        <f>IF(P17="","",P17*0.438/1000)</f>
        <v/>
      </c>
      <c r="S17" s="137" t="str">
        <f t="shared" si="0"/>
        <v/>
      </c>
      <c r="T17" s="176"/>
    </row>
    <row r="18" spans="2:20" ht="20.25" customHeight="1" thickTop="1" thickBot="1" x14ac:dyDescent="0.6">
      <c r="B18" s="779"/>
      <c r="C18" s="177" t="s">
        <v>23</v>
      </c>
      <c r="D18" s="802"/>
      <c r="E18" s="803"/>
      <c r="F18" s="178" t="s">
        <v>17</v>
      </c>
      <c r="G18" s="804"/>
      <c r="H18" s="805"/>
      <c r="I18" s="179"/>
      <c r="J18" s="180"/>
      <c r="K18" s="181" t="s">
        <v>17</v>
      </c>
      <c r="L18" s="806">
        <f>SUM(L13:M17)</f>
        <v>0</v>
      </c>
      <c r="M18" s="807"/>
      <c r="N18" s="182">
        <f>SUM(N13:N17)</f>
        <v>0</v>
      </c>
      <c r="O18" s="183" t="s">
        <v>17</v>
      </c>
      <c r="P18" s="806">
        <f>SUM(P13:Q17)</f>
        <v>0</v>
      </c>
      <c r="Q18" s="807"/>
      <c r="R18" s="184">
        <f>SUM(R13:R17)</f>
        <v>0</v>
      </c>
      <c r="S18" s="185" t="s">
        <v>17</v>
      </c>
      <c r="T18" s="186">
        <f>SUM(T13:T17)</f>
        <v>0</v>
      </c>
    </row>
    <row r="19" spans="2:20" ht="20.25" customHeight="1" thickBot="1" x14ac:dyDescent="0.6">
      <c r="B19" s="24"/>
      <c r="C19" s="187"/>
      <c r="D19" s="815"/>
      <c r="E19" s="816"/>
      <c r="F19" s="188" t="s">
        <v>17</v>
      </c>
      <c r="G19" s="817">
        <f>G12</f>
        <v>0</v>
      </c>
      <c r="H19" s="818"/>
      <c r="I19" s="189">
        <f>I12</f>
        <v>0</v>
      </c>
      <c r="J19" s="190">
        <f>J12-J18</f>
        <v>0</v>
      </c>
      <c r="K19" s="191" t="s">
        <v>17</v>
      </c>
      <c r="L19" s="819">
        <f>SUM(L18,L12)</f>
        <v>0</v>
      </c>
      <c r="M19" s="820"/>
      <c r="N19" s="192">
        <f>SUM(N18,N12)</f>
        <v>0</v>
      </c>
      <c r="O19" s="193" t="s">
        <v>17</v>
      </c>
      <c r="P19" s="821">
        <f>P12-P18</f>
        <v>0</v>
      </c>
      <c r="Q19" s="822"/>
      <c r="R19" s="194">
        <f>R12-R18</f>
        <v>0</v>
      </c>
      <c r="S19" s="195" t="s">
        <v>17</v>
      </c>
      <c r="T19" s="196">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661" t="s">
        <v>0</v>
      </c>
      <c r="G21" s="662"/>
      <c r="H21" s="662"/>
      <c r="I21" s="662"/>
      <c r="J21" s="663"/>
      <c r="K21" s="661" t="s">
        <v>1</v>
      </c>
      <c r="L21" s="662"/>
      <c r="M21" s="662"/>
      <c r="N21" s="662"/>
      <c r="O21" s="662"/>
      <c r="P21" s="662"/>
      <c r="Q21" s="662"/>
      <c r="R21" s="662"/>
      <c r="S21" s="662"/>
      <c r="T21" s="663"/>
    </row>
    <row r="22" spans="2:20" ht="50.4" customHeight="1" thickBot="1" x14ac:dyDescent="0.6">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5000000000000004">
      <c r="B23" s="836" t="s">
        <v>9</v>
      </c>
      <c r="C23" s="21"/>
      <c r="D23" s="11"/>
      <c r="E23" s="375"/>
      <c r="F23" s="11"/>
      <c r="G23" s="198"/>
      <c r="H23" s="199"/>
      <c r="I23" s="118"/>
      <c r="J23" s="200"/>
      <c r="K23" s="120"/>
      <c r="L23" s="198"/>
      <c r="M23" s="199"/>
      <c r="N23" s="118"/>
      <c r="O23" s="118"/>
      <c r="P23" s="117" t="str">
        <f t="shared" ref="P23:P24" si="3">IF(G23="","",G23-L23)</f>
        <v/>
      </c>
      <c r="Q23" s="199"/>
      <c r="R23" s="201"/>
      <c r="S23" s="137" t="str">
        <f t="shared" ref="S23:S27" si="4">IF(R23="","",15)</f>
        <v/>
      </c>
      <c r="T23" s="124" t="str">
        <f t="shared" ref="T23:T24" si="5">IF(R23="","",R23*S23)</f>
        <v/>
      </c>
    </row>
    <row r="24" spans="2:20" ht="20.25" customHeight="1" x14ac:dyDescent="0.55000000000000004">
      <c r="B24" s="837"/>
      <c r="C24" s="21"/>
      <c r="D24" s="11"/>
      <c r="E24" s="23"/>
      <c r="F24" s="11"/>
      <c r="G24" s="205"/>
      <c r="H24" s="206"/>
      <c r="I24" s="130"/>
      <c r="J24" s="207"/>
      <c r="K24" s="132"/>
      <c r="L24" s="205"/>
      <c r="M24" s="206"/>
      <c r="N24" s="130"/>
      <c r="O24" s="130"/>
      <c r="P24" s="128" t="str">
        <f t="shared" si="3"/>
        <v/>
      </c>
      <c r="Q24" s="206"/>
      <c r="R24" s="208"/>
      <c r="S24" s="137" t="str">
        <f t="shared" si="4"/>
        <v/>
      </c>
      <c r="T24" s="138" t="str">
        <f t="shared" si="5"/>
        <v/>
      </c>
    </row>
    <row r="25" spans="2:20" ht="20.25" customHeight="1" x14ac:dyDescent="0.55000000000000004">
      <c r="B25" s="837"/>
      <c r="C25" s="202"/>
      <c r="D25" s="203"/>
      <c r="E25" s="204"/>
      <c r="F25" s="126"/>
      <c r="G25" s="205"/>
      <c r="H25" s="206"/>
      <c r="I25" s="130"/>
      <c r="J25" s="207"/>
      <c r="K25" s="132"/>
      <c r="L25" s="205"/>
      <c r="M25" s="206"/>
      <c r="N25" s="130"/>
      <c r="O25" s="130"/>
      <c r="P25" s="128"/>
      <c r="Q25" s="206"/>
      <c r="R25" s="208"/>
      <c r="S25" s="137" t="str">
        <f t="shared" si="4"/>
        <v/>
      </c>
      <c r="T25" s="138"/>
    </row>
    <row r="26" spans="2:20" ht="20.25" customHeight="1" x14ac:dyDescent="0.55000000000000004">
      <c r="B26" s="837"/>
      <c r="C26" s="202"/>
      <c r="D26" s="203"/>
      <c r="E26" s="204"/>
      <c r="F26" s="126"/>
      <c r="G26" s="205"/>
      <c r="H26" s="206"/>
      <c r="I26" s="130"/>
      <c r="J26" s="207"/>
      <c r="K26" s="132"/>
      <c r="L26" s="205"/>
      <c r="M26" s="206"/>
      <c r="N26" s="130"/>
      <c r="O26" s="205"/>
      <c r="P26" s="128"/>
      <c r="Q26" s="206"/>
      <c r="R26" s="208"/>
      <c r="S26" s="137" t="str">
        <f t="shared" si="4"/>
        <v/>
      </c>
      <c r="T26" s="138"/>
    </row>
    <row r="27" spans="2:20" ht="20.25" customHeight="1" thickBot="1" x14ac:dyDescent="0.6">
      <c r="B27" s="837"/>
      <c r="C27" s="209"/>
      <c r="D27" s="203"/>
      <c r="E27" s="204"/>
      <c r="F27" s="140"/>
      <c r="G27" s="210"/>
      <c r="H27" s="211"/>
      <c r="I27" s="143"/>
      <c r="J27" s="212"/>
      <c r="K27" s="145"/>
      <c r="L27" s="210"/>
      <c r="M27" s="211"/>
      <c r="N27" s="143"/>
      <c r="O27" s="210"/>
      <c r="P27" s="141"/>
      <c r="Q27" s="211"/>
      <c r="R27" s="213"/>
      <c r="S27" s="137" t="str">
        <f t="shared" si="4"/>
        <v/>
      </c>
      <c r="T27" s="176"/>
    </row>
    <row r="28" spans="2:20" ht="20.25" customHeight="1" thickTop="1" thickBot="1" x14ac:dyDescent="0.6">
      <c r="B28" s="838"/>
      <c r="C28" s="214" t="s">
        <v>55</v>
      </c>
      <c r="D28" s="839"/>
      <c r="E28" s="84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5000000000000004">
      <c r="B29" s="777" t="s">
        <v>16</v>
      </c>
      <c r="C29" s="374"/>
      <c r="D29" s="386"/>
      <c r="E29" s="229"/>
      <c r="F29" s="230"/>
      <c r="G29" s="813"/>
      <c r="H29" s="814"/>
      <c r="I29" s="231"/>
      <c r="J29" s="232"/>
      <c r="K29" s="120"/>
      <c r="L29" s="198"/>
      <c r="M29" s="199"/>
      <c r="N29" s="389"/>
      <c r="O29" s="118"/>
      <c r="P29" s="117"/>
      <c r="Q29" s="233"/>
      <c r="R29" s="201"/>
      <c r="S29" s="137" t="str">
        <f t="shared" ref="S29:S33" si="6">IF(R29="","",15)</f>
        <v/>
      </c>
      <c r="T29" s="124" t="str">
        <f>IF(R29="","",R29*S29)</f>
        <v/>
      </c>
    </row>
    <row r="30" spans="2:20" ht="20.25" customHeight="1" x14ac:dyDescent="0.55000000000000004">
      <c r="B30" s="778"/>
      <c r="C30" s="21"/>
      <c r="D30" s="388"/>
      <c r="E30" s="235"/>
      <c r="F30" s="168"/>
      <c r="G30" s="800"/>
      <c r="H30" s="801"/>
      <c r="I30" s="169"/>
      <c r="J30" s="236"/>
      <c r="K30" s="132"/>
      <c r="L30" s="205"/>
      <c r="M30" s="206"/>
      <c r="N30" s="390"/>
      <c r="O30" s="130"/>
      <c r="P30" s="128"/>
      <c r="Q30" s="206"/>
      <c r="R30" s="208"/>
      <c r="S30" s="137" t="str">
        <f t="shared" si="6"/>
        <v/>
      </c>
      <c r="T30" s="138" t="str">
        <f t="shared" ref="T30:T33" si="7">IF(R30="","",R30*S30)</f>
        <v/>
      </c>
    </row>
    <row r="31" spans="2:20" ht="20.25" customHeight="1" x14ac:dyDescent="0.55000000000000004">
      <c r="B31" s="778"/>
      <c r="C31" s="374"/>
      <c r="D31" s="387"/>
      <c r="E31" s="235"/>
      <c r="F31" s="168"/>
      <c r="G31" s="800"/>
      <c r="H31" s="801"/>
      <c r="I31" s="169"/>
      <c r="J31" s="236"/>
      <c r="K31" s="132"/>
      <c r="L31" s="205"/>
      <c r="M31" s="206"/>
      <c r="N31" s="390"/>
      <c r="O31" s="130"/>
      <c r="P31" s="128"/>
      <c r="Q31" s="238"/>
      <c r="R31" s="208"/>
      <c r="S31" s="137" t="str">
        <f t="shared" si="6"/>
        <v/>
      </c>
      <c r="T31" s="138" t="str">
        <f t="shared" si="7"/>
        <v/>
      </c>
    </row>
    <row r="32" spans="2:20" ht="20.25" customHeight="1" x14ac:dyDescent="0.55000000000000004">
      <c r="B32" s="778"/>
      <c r="C32" s="237"/>
      <c r="D32" s="172"/>
      <c r="E32" s="235"/>
      <c r="F32" s="168"/>
      <c r="G32" s="800"/>
      <c r="H32" s="801"/>
      <c r="I32" s="169"/>
      <c r="J32" s="236"/>
      <c r="K32" s="132"/>
      <c r="L32" s="205"/>
      <c r="M32" s="206"/>
      <c r="N32" s="130"/>
      <c r="O32" s="130"/>
      <c r="P32" s="128"/>
      <c r="Q32" s="238"/>
      <c r="R32" s="208"/>
      <c r="S32" s="137" t="str">
        <f t="shared" si="6"/>
        <v/>
      </c>
      <c r="T32" s="138" t="str">
        <f t="shared" si="7"/>
        <v/>
      </c>
    </row>
    <row r="33" spans="2:20" ht="20.25" customHeight="1" thickBot="1" x14ac:dyDescent="0.6">
      <c r="B33" s="778"/>
      <c r="C33" s="239"/>
      <c r="D33" s="172"/>
      <c r="E33" s="235"/>
      <c r="F33" s="168"/>
      <c r="G33" s="800"/>
      <c r="H33" s="801"/>
      <c r="I33" s="174"/>
      <c r="J33" s="240"/>
      <c r="K33" s="145"/>
      <c r="L33" s="210"/>
      <c r="M33" s="211"/>
      <c r="N33" s="143"/>
      <c r="O33" s="143"/>
      <c r="P33" s="141"/>
      <c r="Q33" s="241"/>
      <c r="R33" s="213"/>
      <c r="S33" s="137" t="str">
        <f t="shared" si="6"/>
        <v/>
      </c>
      <c r="T33" s="138" t="str">
        <f t="shared" si="7"/>
        <v/>
      </c>
    </row>
    <row r="34" spans="2:20" ht="20.25" customHeight="1" thickTop="1" thickBot="1" x14ac:dyDescent="0.6">
      <c r="B34" s="779"/>
      <c r="C34" s="242" t="s">
        <v>56</v>
      </c>
      <c r="D34" s="802"/>
      <c r="E34" s="803"/>
      <c r="F34" s="243" t="s">
        <v>17</v>
      </c>
      <c r="G34" s="804"/>
      <c r="H34" s="805"/>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6">
      <c r="B35" s="73"/>
      <c r="C35" s="247"/>
      <c r="D35" s="811"/>
      <c r="E35" s="812"/>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 customHeight="1" thickBot="1" x14ac:dyDescent="0.65">
      <c r="B36" s="749"/>
      <c r="C36" s="857"/>
      <c r="D36" s="57"/>
      <c r="E36" s="57"/>
      <c r="G36" s="46"/>
      <c r="I36" s="70" t="s">
        <v>73</v>
      </c>
      <c r="J36" s="47"/>
      <c r="K36" s="16"/>
      <c r="N36" s="71" t="s">
        <v>64</v>
      </c>
      <c r="P36" s="48"/>
      <c r="R36" s="45" t="s">
        <v>74</v>
      </c>
      <c r="S36" s="49"/>
      <c r="T36" s="80" t="s">
        <v>65</v>
      </c>
    </row>
    <row r="37" spans="2:20" ht="33" customHeight="1" thickBot="1" x14ac:dyDescent="0.6">
      <c r="B37" s="56"/>
      <c r="C37" s="19" t="s">
        <v>45</v>
      </c>
      <c r="D37" s="765"/>
      <c r="E37" s="765"/>
      <c r="F37" s="26"/>
      <c r="G37" s="750"/>
      <c r="H37" s="854"/>
      <c r="I37" s="85">
        <f>I28</f>
        <v>0</v>
      </c>
      <c r="J37" s="47" t="s">
        <v>59</v>
      </c>
      <c r="K37" s="51"/>
      <c r="L37" s="52"/>
      <c r="M37" s="53"/>
      <c r="N37" s="85">
        <f>N28+N34</f>
        <v>0</v>
      </c>
      <c r="O37" s="54" t="s">
        <v>59</v>
      </c>
      <c r="P37" s="834"/>
      <c r="Q37" s="834"/>
      <c r="R37" s="86">
        <f>SUM(R19,R35)</f>
        <v>0</v>
      </c>
      <c r="S37" s="50"/>
      <c r="T37" s="86">
        <f>SUM(T19,T35)</f>
        <v>0</v>
      </c>
    </row>
    <row r="38" spans="2:20" ht="4.1500000000000004" customHeight="1" thickBot="1" x14ac:dyDescent="0.6">
      <c r="C38" s="8"/>
      <c r="K38" s="87"/>
      <c r="S38" s="810"/>
      <c r="T38" s="810"/>
    </row>
    <row r="39" spans="2:20" ht="19.399999999999999" customHeight="1" thickBot="1" x14ac:dyDescent="0.6">
      <c r="B39" s="107"/>
      <c r="C39" s="260" t="s">
        <v>43</v>
      </c>
      <c r="D39" s="844" t="s">
        <v>40</v>
      </c>
      <c r="E39" s="845"/>
      <c r="F39" s="261"/>
      <c r="G39" s="397" t="s">
        <v>136</v>
      </c>
      <c r="H39" s="395" t="s">
        <v>29</v>
      </c>
      <c r="I39" s="262" t="s">
        <v>42</v>
      </c>
      <c r="J39" s="263" t="s">
        <v>41</v>
      </c>
      <c r="K39" s="87"/>
      <c r="S39" s="88"/>
      <c r="T39" s="88"/>
    </row>
    <row r="40" spans="2:20" ht="19.399999999999999" customHeight="1" x14ac:dyDescent="0.55000000000000004">
      <c r="B40" s="107"/>
      <c r="C40" s="841" t="s">
        <v>5</v>
      </c>
      <c r="D40" s="826" t="s">
        <v>52</v>
      </c>
      <c r="E40" s="827"/>
      <c r="F40" s="264"/>
      <c r="G40" s="118">
        <f>G19</f>
        <v>0</v>
      </c>
      <c r="H40" s="115" t="s">
        <v>36</v>
      </c>
      <c r="I40" s="264"/>
      <c r="J40" s="265">
        <f>G40*0.438/1000</f>
        <v>0</v>
      </c>
      <c r="K40" s="8"/>
      <c r="M40" s="8"/>
      <c r="S40" s="8"/>
    </row>
    <row r="41" spans="2:20" ht="19.399999999999999" customHeight="1" x14ac:dyDescent="0.55000000000000004">
      <c r="B41" s="107"/>
      <c r="C41" s="842"/>
      <c r="D41" s="828" t="s">
        <v>60</v>
      </c>
      <c r="E41" s="829"/>
      <c r="F41" s="266"/>
      <c r="G41" s="130"/>
      <c r="H41" s="126" t="s">
        <v>36</v>
      </c>
      <c r="I41" s="266"/>
      <c r="J41" s="267"/>
      <c r="K41" s="8"/>
      <c r="M41" s="8"/>
      <c r="S41" s="8"/>
    </row>
    <row r="42" spans="2:20" ht="19.399999999999999" customHeight="1" thickBot="1" x14ac:dyDescent="0.6">
      <c r="B42" s="107"/>
      <c r="C42" s="843"/>
      <c r="D42" s="830" t="s">
        <v>54</v>
      </c>
      <c r="E42" s="831"/>
      <c r="F42" s="268"/>
      <c r="G42" s="269">
        <f>SUM(G40:G41)</f>
        <v>0</v>
      </c>
      <c r="H42" s="126" t="s">
        <v>36</v>
      </c>
      <c r="I42" s="268"/>
      <c r="J42" s="270">
        <f>J40</f>
        <v>0</v>
      </c>
      <c r="K42" s="8"/>
      <c r="M42" s="8"/>
      <c r="S42" s="8"/>
    </row>
    <row r="43" spans="2:20" ht="19.399999999999999" customHeight="1" x14ac:dyDescent="0.55000000000000004">
      <c r="B43" s="107"/>
      <c r="C43" s="841" t="s">
        <v>39</v>
      </c>
      <c r="D43" s="832" t="str">
        <f>IF(施設①!D43="","",施設①!D43)</f>
        <v/>
      </c>
      <c r="E43" s="833"/>
      <c r="F43" s="271"/>
      <c r="G43" s="118"/>
      <c r="H43" s="115"/>
      <c r="I43" s="118"/>
      <c r="J43" s="265"/>
      <c r="K43" s="92"/>
      <c r="R43" s="823"/>
    </row>
    <row r="44" spans="2:20" ht="19.399999999999999" customHeight="1" x14ac:dyDescent="0.55000000000000004">
      <c r="B44" s="107"/>
      <c r="C44" s="842"/>
      <c r="D44" s="824" t="str">
        <f>IF(施設①!D44="","",施設①!D44)</f>
        <v/>
      </c>
      <c r="E44" s="825"/>
      <c r="F44" s="272"/>
      <c r="G44" s="130"/>
      <c r="H44" s="126"/>
      <c r="I44" s="130"/>
      <c r="J44" s="273"/>
      <c r="K44" s="92"/>
      <c r="R44" s="823"/>
    </row>
    <row r="45" spans="2:20" ht="19.399999999999999" customHeight="1" x14ac:dyDescent="0.55000000000000004">
      <c r="B45" s="107"/>
      <c r="C45" s="842"/>
      <c r="D45" s="824" t="str">
        <f>IF(施設①!D45="","",施設①!D45)</f>
        <v/>
      </c>
      <c r="E45" s="825"/>
      <c r="F45" s="272"/>
      <c r="G45" s="130"/>
      <c r="H45" s="126"/>
      <c r="I45" s="130"/>
      <c r="J45" s="273"/>
      <c r="K45" s="92"/>
      <c r="Q45" s="63"/>
      <c r="R45" s="26"/>
    </row>
    <row r="46" spans="2:20" ht="19.399999999999999" customHeight="1" x14ac:dyDescent="0.55000000000000004">
      <c r="B46" s="107"/>
      <c r="C46" s="842"/>
      <c r="D46" s="824" t="str">
        <f>IF(施設①!D46="","",施設①!D46)</f>
        <v/>
      </c>
      <c r="E46" s="825"/>
      <c r="F46" s="272"/>
      <c r="G46" s="130"/>
      <c r="H46" s="126"/>
      <c r="I46" s="130"/>
      <c r="J46" s="273"/>
      <c r="K46" s="92"/>
      <c r="Q46" s="63"/>
      <c r="R46" s="26"/>
    </row>
    <row r="47" spans="2:20" ht="19.399999999999999" customHeight="1" thickBot="1" x14ac:dyDescent="0.6">
      <c r="B47" s="107"/>
      <c r="C47" s="843"/>
      <c r="D47" s="855" t="str">
        <f>IF(施設①!D47="","",施設①!D47)</f>
        <v/>
      </c>
      <c r="E47" s="856"/>
      <c r="F47" s="275"/>
      <c r="G47" s="269"/>
      <c r="H47" s="274"/>
      <c r="I47" s="269"/>
      <c r="J47" s="270"/>
      <c r="K47" s="92"/>
      <c r="Q47" s="63"/>
      <c r="R47" s="26"/>
    </row>
    <row r="48" spans="2:20" ht="15" customHeight="1" thickBot="1" x14ac:dyDescent="0.6">
      <c r="B48" s="776" t="s">
        <v>186</v>
      </c>
      <c r="C48" s="776"/>
      <c r="D48" s="776"/>
      <c r="E48" s="776"/>
      <c r="F48" s="776"/>
      <c r="G48" s="776"/>
      <c r="I48" s="69" t="s">
        <v>66</v>
      </c>
      <c r="J48" s="95" t="s">
        <v>67</v>
      </c>
      <c r="K48" s="92"/>
      <c r="N48" s="26"/>
      <c r="Q48" s="63"/>
      <c r="R48" s="26"/>
    </row>
    <row r="49" spans="2:18" ht="41.15" customHeight="1" thickBot="1" x14ac:dyDescent="0.6">
      <c r="B49" s="776"/>
      <c r="C49" s="776"/>
      <c r="D49" s="776"/>
      <c r="E49" s="776"/>
      <c r="F49" s="776"/>
      <c r="G49" s="776"/>
      <c r="I49" s="76">
        <f>SUM(I43:I47)</f>
        <v>0</v>
      </c>
      <c r="J49" s="77">
        <f>SUM(J42:J47)</f>
        <v>0</v>
      </c>
      <c r="K49" s="92"/>
      <c r="N49" s="96"/>
      <c r="P49" s="63"/>
      <c r="Q49" s="63"/>
      <c r="R49" s="96"/>
    </row>
    <row r="50" spans="2:18" ht="19.399999999999999" customHeight="1" x14ac:dyDescent="0.55000000000000004">
      <c r="K50" s="92"/>
    </row>
    <row r="51" spans="2:18" ht="19.399999999999999" customHeight="1" x14ac:dyDescent="0.55000000000000004">
      <c r="K51" s="87"/>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13:B18"/>
    <mergeCell ref="G13:H13"/>
    <mergeCell ref="L13:M13"/>
    <mergeCell ref="P13:Q13"/>
    <mergeCell ref="B36:C36"/>
    <mergeCell ref="B23:B28"/>
    <mergeCell ref="D28:E28"/>
    <mergeCell ref="B29:B34"/>
    <mergeCell ref="G29:H29"/>
    <mergeCell ref="G30:H30"/>
    <mergeCell ref="C40:C42"/>
    <mergeCell ref="D40:E40"/>
    <mergeCell ref="D41:E41"/>
    <mergeCell ref="D42:E42"/>
    <mergeCell ref="D43:E43"/>
    <mergeCell ref="C43:C47"/>
    <mergeCell ref="D46:E46"/>
    <mergeCell ref="D47:E47"/>
    <mergeCell ref="D45:E45"/>
    <mergeCell ref="R43:R44"/>
    <mergeCell ref="D44:E44"/>
    <mergeCell ref="L19:M19"/>
    <mergeCell ref="P19:Q19"/>
    <mergeCell ref="D37:E37"/>
    <mergeCell ref="G37:H37"/>
    <mergeCell ref="P37:Q37"/>
    <mergeCell ref="D39:E39"/>
    <mergeCell ref="G32:H32"/>
    <mergeCell ref="G33:H33"/>
    <mergeCell ref="D19:E19"/>
    <mergeCell ref="G19:H19"/>
    <mergeCell ref="S38:T38"/>
    <mergeCell ref="F21:J21"/>
    <mergeCell ref="K21:T21"/>
    <mergeCell ref="G31:H31"/>
    <mergeCell ref="D35:E35"/>
    <mergeCell ref="D34:E34"/>
    <mergeCell ref="G34:H34"/>
    <mergeCell ref="G14:H14"/>
    <mergeCell ref="L14:M14"/>
    <mergeCell ref="P14:Q14"/>
    <mergeCell ref="G15:H15"/>
    <mergeCell ref="L15:M15"/>
    <mergeCell ref="P15:Q15"/>
    <mergeCell ref="D18:E18"/>
    <mergeCell ref="G18:H18"/>
    <mergeCell ref="L18:M18"/>
    <mergeCell ref="P18:Q18"/>
    <mergeCell ref="G16:H16"/>
    <mergeCell ref="P16:Q16"/>
    <mergeCell ref="G17:H17"/>
    <mergeCell ref="P17:Q17"/>
    <mergeCell ref="P11:Q11"/>
    <mergeCell ref="F5:J5"/>
    <mergeCell ref="K5:T5"/>
    <mergeCell ref="G6:H6"/>
    <mergeCell ref="L6:M6"/>
    <mergeCell ref="P6:Q6"/>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s>
  <phoneticPr fontId="2"/>
  <pageMargins left="0.48" right="0.2" top="0.46" bottom="0.22" header="0.3" footer="0.3"/>
  <pageSetup paperSize="9" scale="56"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35DDD-B9B2-4CA7-9930-BECBF0B32556}">
  <sheetPr>
    <pageSetUpPr fitToPage="1"/>
  </sheetPr>
  <dimension ref="B1:T55"/>
  <sheetViews>
    <sheetView showGridLines="0" zoomScale="70" zoomScaleNormal="70"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123</v>
      </c>
      <c r="D3" s="26"/>
      <c r="E3" s="26"/>
      <c r="F3" s="26"/>
    </row>
    <row r="4" spans="2:20" ht="33.65" customHeight="1" thickBot="1" x14ac:dyDescent="0.6">
      <c r="C4" s="406" t="s">
        <v>163</v>
      </c>
    </row>
    <row r="5" spans="2:20" ht="25.25" customHeight="1" thickBot="1" x14ac:dyDescent="0.6">
      <c r="C5" s="19"/>
      <c r="E5" s="33"/>
      <c r="F5" s="661" t="s">
        <v>0</v>
      </c>
      <c r="G5" s="662"/>
      <c r="H5" s="662"/>
      <c r="I5" s="662"/>
      <c r="J5" s="663"/>
      <c r="K5" s="661" t="s">
        <v>1</v>
      </c>
      <c r="L5" s="662"/>
      <c r="M5" s="662"/>
      <c r="N5" s="662"/>
      <c r="O5" s="662"/>
      <c r="P5" s="662"/>
      <c r="Q5" s="662"/>
      <c r="R5" s="662"/>
      <c r="S5" s="662"/>
      <c r="T5" s="663"/>
    </row>
    <row r="6" spans="2:20" ht="50.15" customHeight="1" thickBot="1" x14ac:dyDescent="0.6">
      <c r="B6" s="39" t="s">
        <v>5</v>
      </c>
      <c r="C6" s="13" t="s">
        <v>4</v>
      </c>
      <c r="D6" s="6" t="s">
        <v>11</v>
      </c>
      <c r="E6" s="6"/>
      <c r="F6" s="6" t="s">
        <v>6</v>
      </c>
      <c r="G6" s="728" t="s">
        <v>31</v>
      </c>
      <c r="H6" s="729"/>
      <c r="I6" s="2" t="s">
        <v>32</v>
      </c>
      <c r="J6" s="4" t="s">
        <v>78</v>
      </c>
      <c r="K6" s="43" t="s">
        <v>6</v>
      </c>
      <c r="L6" s="728" t="s">
        <v>33</v>
      </c>
      <c r="M6" s="729"/>
      <c r="N6" s="2" t="s">
        <v>34</v>
      </c>
      <c r="O6" s="2" t="s">
        <v>2</v>
      </c>
      <c r="P6" s="726" t="s">
        <v>47</v>
      </c>
      <c r="Q6" s="727"/>
      <c r="R6" s="2" t="s">
        <v>8</v>
      </c>
      <c r="S6" s="3" t="s">
        <v>19</v>
      </c>
      <c r="T6" s="4" t="s">
        <v>3</v>
      </c>
    </row>
    <row r="7" spans="2:20" ht="20.25" customHeight="1" x14ac:dyDescent="0.55000000000000004">
      <c r="B7" s="846" t="s">
        <v>9</v>
      </c>
      <c r="C7" s="391"/>
      <c r="D7" s="392"/>
      <c r="E7" s="116" t="s">
        <v>17</v>
      </c>
      <c r="F7" s="115"/>
      <c r="G7" s="849"/>
      <c r="H7" s="850"/>
      <c r="I7" s="118"/>
      <c r="J7" s="119" t="str">
        <f>IF(G7="","",G7*0.438/1000)</f>
        <v/>
      </c>
      <c r="K7" s="120"/>
      <c r="L7" s="782"/>
      <c r="M7" s="783"/>
      <c r="N7" s="121"/>
      <c r="O7" s="121"/>
      <c r="P7" s="782" t="str">
        <f>IF(G7="","",(G7-L7))</f>
        <v/>
      </c>
      <c r="Q7" s="783"/>
      <c r="R7" s="122" t="str">
        <f>IF(P7="","",P7*0.438/1000)</f>
        <v/>
      </c>
      <c r="S7" s="123" t="str">
        <f>IF(R7="","",15)</f>
        <v/>
      </c>
      <c r="T7" s="124" t="str">
        <f>IF(R7="","",R7*S7)</f>
        <v/>
      </c>
    </row>
    <row r="8" spans="2:20" ht="20.25" customHeight="1" x14ac:dyDescent="0.55000000000000004">
      <c r="B8" s="847"/>
      <c r="C8" s="125"/>
      <c r="D8" s="126"/>
      <c r="E8" s="127" t="s">
        <v>17</v>
      </c>
      <c r="F8" s="126"/>
      <c r="G8" s="851"/>
      <c r="H8" s="852"/>
      <c r="I8" s="130"/>
      <c r="J8" s="131" t="str">
        <f>IF(G8="","",G8*0.438/1000)</f>
        <v/>
      </c>
      <c r="K8" s="132"/>
      <c r="L8" s="792"/>
      <c r="M8" s="793"/>
      <c r="N8" s="135"/>
      <c r="O8" s="135"/>
      <c r="P8" s="792" t="str">
        <f>IF(G8="","",G8-L8)</f>
        <v/>
      </c>
      <c r="Q8" s="793"/>
      <c r="R8" s="136" t="str">
        <f>IF(P8="","",P8*0.438/1000)</f>
        <v/>
      </c>
      <c r="S8" s="137" t="str">
        <f t="shared" ref="S8:S17" si="0">IF(R8="","",15)</f>
        <v/>
      </c>
      <c r="T8" s="138" t="str">
        <f>IF(R8="","",R8*S8)</f>
        <v/>
      </c>
    </row>
    <row r="9" spans="2:20" ht="20.25" customHeight="1" x14ac:dyDescent="0.55000000000000004">
      <c r="B9" s="847"/>
      <c r="C9" s="125"/>
      <c r="D9" s="126"/>
      <c r="E9" s="127" t="s">
        <v>17</v>
      </c>
      <c r="F9" s="126"/>
      <c r="G9" s="851"/>
      <c r="H9" s="852"/>
      <c r="I9" s="130"/>
      <c r="J9" s="131" t="str">
        <f>IF(G9="","",G9*0.438/1000)</f>
        <v/>
      </c>
      <c r="K9" s="132"/>
      <c r="L9" s="792"/>
      <c r="M9" s="793"/>
      <c r="N9" s="135"/>
      <c r="O9" s="135"/>
      <c r="P9" s="792" t="str">
        <f>IF(G9="","",G9-L9)</f>
        <v/>
      </c>
      <c r="Q9" s="793"/>
      <c r="R9" s="136" t="str">
        <f>IF(P9="","",P9*0.438/1000)</f>
        <v/>
      </c>
      <c r="S9" s="137" t="str">
        <f t="shared" si="0"/>
        <v/>
      </c>
      <c r="T9" s="138" t="str">
        <f>IF(R9="","",R9*S9)</f>
        <v/>
      </c>
    </row>
    <row r="10" spans="2:20" ht="20.25" customHeight="1" x14ac:dyDescent="0.55000000000000004">
      <c r="B10" s="847"/>
      <c r="C10" s="125"/>
      <c r="D10" s="126"/>
      <c r="E10" s="127" t="s">
        <v>17</v>
      </c>
      <c r="F10" s="126"/>
      <c r="G10" s="128"/>
      <c r="H10" s="129"/>
      <c r="I10" s="130"/>
      <c r="J10" s="131" t="str">
        <f t="shared" ref="J10:J11" si="1">IF(G10="","",G10*0.438/1000)</f>
        <v/>
      </c>
      <c r="K10" s="132"/>
      <c r="L10" s="133"/>
      <c r="M10" s="134"/>
      <c r="N10" s="135"/>
      <c r="O10" s="135"/>
      <c r="P10" s="792" t="str">
        <f>IF(G10="","",G10-L10)</f>
        <v/>
      </c>
      <c r="Q10" s="793"/>
      <c r="R10" s="136" t="str">
        <f t="shared" ref="R10:R11" si="2">IF(P10="","",P10*0.438/1000)</f>
        <v/>
      </c>
      <c r="S10" s="137" t="str">
        <f t="shared" si="0"/>
        <v/>
      </c>
      <c r="T10" s="138" t="str">
        <f>IF(R10="","",R10*S10)</f>
        <v/>
      </c>
    </row>
    <row r="11" spans="2:20" ht="20.25" customHeight="1" thickBot="1" x14ac:dyDescent="0.6">
      <c r="B11" s="847"/>
      <c r="C11" s="139"/>
      <c r="D11" s="126"/>
      <c r="E11" s="127" t="s">
        <v>17</v>
      </c>
      <c r="F11" s="140"/>
      <c r="G11" s="141"/>
      <c r="H11" s="142"/>
      <c r="I11" s="143"/>
      <c r="J11" s="131" t="str">
        <f t="shared" si="1"/>
        <v/>
      </c>
      <c r="K11" s="145"/>
      <c r="L11" s="146"/>
      <c r="M11" s="147"/>
      <c r="N11" s="148"/>
      <c r="O11" s="148"/>
      <c r="P11" s="792" t="str">
        <f>IF(G11="","",G11-L11)</f>
        <v/>
      </c>
      <c r="Q11" s="793"/>
      <c r="R11" s="136" t="str">
        <f t="shared" si="2"/>
        <v/>
      </c>
      <c r="S11" s="137" t="str">
        <f t="shared" si="0"/>
        <v/>
      </c>
      <c r="T11" s="138" t="str">
        <f>IF(R11="","",R11*S11)</f>
        <v/>
      </c>
    </row>
    <row r="12" spans="2:20" ht="20.25" customHeight="1" thickTop="1" thickBot="1" x14ac:dyDescent="0.6">
      <c r="B12" s="848"/>
      <c r="C12" s="149" t="s">
        <v>22</v>
      </c>
      <c r="D12" s="786"/>
      <c r="E12" s="787"/>
      <c r="F12" s="150" t="s">
        <v>17</v>
      </c>
      <c r="G12" s="788">
        <f>SUM(G7:H11)</f>
        <v>0</v>
      </c>
      <c r="H12" s="789"/>
      <c r="I12" s="151">
        <f>SUM(I7:I11)</f>
        <v>0</v>
      </c>
      <c r="J12" s="152">
        <f>SUM(J7:J9)</f>
        <v>0</v>
      </c>
      <c r="K12" s="153" t="s">
        <v>17</v>
      </c>
      <c r="L12" s="790">
        <f>SUM(L7:M11)</f>
        <v>0</v>
      </c>
      <c r="M12" s="791"/>
      <c r="N12" s="151">
        <f>SUM(N7:N11)</f>
        <v>0</v>
      </c>
      <c r="O12" s="154" t="s">
        <v>17</v>
      </c>
      <c r="P12" s="790">
        <f>SUM(P7:Q11)</f>
        <v>0</v>
      </c>
      <c r="Q12" s="791"/>
      <c r="R12" s="155">
        <f>SUM(R7:R11)</f>
        <v>0</v>
      </c>
      <c r="S12" s="156" t="s">
        <v>17</v>
      </c>
      <c r="T12" s="157">
        <f>SUM(T7:T11)</f>
        <v>0</v>
      </c>
    </row>
    <row r="13" spans="2:20" ht="20.25" customHeight="1" thickTop="1" x14ac:dyDescent="0.55000000000000004">
      <c r="B13" s="777" t="s">
        <v>16</v>
      </c>
      <c r="C13" s="393"/>
      <c r="D13" s="394"/>
      <c r="E13" s="160" t="s">
        <v>17</v>
      </c>
      <c r="F13" s="161"/>
      <c r="G13" s="796"/>
      <c r="H13" s="797"/>
      <c r="I13" s="162"/>
      <c r="J13" s="163"/>
      <c r="K13" s="164"/>
      <c r="L13" s="798"/>
      <c r="M13" s="799"/>
      <c r="N13" s="165"/>
      <c r="O13" s="165"/>
      <c r="P13" s="798" t="str">
        <f>IF(AND(L13="",N13=""),"",L13-N13)</f>
        <v/>
      </c>
      <c r="Q13" s="799"/>
      <c r="R13" s="166" t="str">
        <f>IF(P13="","",P13*0.438/1000)</f>
        <v/>
      </c>
      <c r="S13" s="137" t="str">
        <f t="shared" si="0"/>
        <v/>
      </c>
      <c r="T13" s="167" t="str">
        <f t="shared" ref="T13:T15" si="3">IF(R13="","",R13*S13)</f>
        <v/>
      </c>
    </row>
    <row r="14" spans="2:20" ht="20.25" customHeight="1" x14ac:dyDescent="0.55000000000000004">
      <c r="B14" s="778"/>
      <c r="C14" s="374"/>
      <c r="D14" s="387"/>
      <c r="E14" s="127" t="s">
        <v>17</v>
      </c>
      <c r="F14" s="168"/>
      <c r="G14" s="800"/>
      <c r="H14" s="801"/>
      <c r="I14" s="169"/>
      <c r="J14" s="170"/>
      <c r="K14" s="132"/>
      <c r="L14" s="792"/>
      <c r="M14" s="793"/>
      <c r="N14" s="135"/>
      <c r="O14" s="135"/>
      <c r="P14" s="792" t="str">
        <f>IF(AND(L14="",N14=""),"",L14-N14)</f>
        <v/>
      </c>
      <c r="Q14" s="853"/>
      <c r="R14" s="136" t="str">
        <f>IF(P14="","",P14*0.438/1000)</f>
        <v/>
      </c>
      <c r="S14" s="137" t="str">
        <f t="shared" si="0"/>
        <v/>
      </c>
      <c r="T14" s="138" t="str">
        <f t="shared" si="3"/>
        <v/>
      </c>
    </row>
    <row r="15" spans="2:20" ht="20.25" customHeight="1" x14ac:dyDescent="0.55000000000000004">
      <c r="B15" s="778"/>
      <c r="C15" s="125"/>
      <c r="D15" s="126"/>
      <c r="E15" s="127" t="s">
        <v>17</v>
      </c>
      <c r="F15" s="168"/>
      <c r="G15" s="800"/>
      <c r="H15" s="801"/>
      <c r="I15" s="169"/>
      <c r="J15" s="170"/>
      <c r="K15" s="132"/>
      <c r="L15" s="792"/>
      <c r="M15" s="793"/>
      <c r="N15" s="135"/>
      <c r="O15" s="135"/>
      <c r="P15" s="792" t="str">
        <f>IF(AND(L15="",N15=""),"",L15-N15)</f>
        <v/>
      </c>
      <c r="Q15" s="853"/>
      <c r="R15" s="136" t="str">
        <f>IF(P15="","",P15*0.438/1000)</f>
        <v/>
      </c>
      <c r="S15" s="137" t="str">
        <f t="shared" si="0"/>
        <v/>
      </c>
      <c r="T15" s="138" t="str">
        <f t="shared" si="3"/>
        <v/>
      </c>
    </row>
    <row r="16" spans="2:20" ht="20.25" customHeight="1" x14ac:dyDescent="0.55000000000000004">
      <c r="B16" s="778"/>
      <c r="C16" s="125"/>
      <c r="D16" s="126"/>
      <c r="E16" s="127" t="s">
        <v>17</v>
      </c>
      <c r="F16" s="168"/>
      <c r="G16" s="800"/>
      <c r="H16" s="801"/>
      <c r="I16" s="169"/>
      <c r="J16" s="170"/>
      <c r="K16" s="132"/>
      <c r="L16" s="133"/>
      <c r="M16" s="134"/>
      <c r="N16" s="135"/>
      <c r="O16" s="135"/>
      <c r="P16" s="792" t="str">
        <f>IF(AND(L16="",N16=""),"",L16-N16)</f>
        <v/>
      </c>
      <c r="Q16" s="853"/>
      <c r="R16" s="136" t="str">
        <f>IF(P16="","",P16*0.438/1000)</f>
        <v/>
      </c>
      <c r="S16" s="137" t="str">
        <f t="shared" si="0"/>
        <v/>
      </c>
      <c r="T16" s="138"/>
    </row>
    <row r="17" spans="2:20" ht="20.25" customHeight="1" thickBot="1" x14ac:dyDescent="0.6">
      <c r="B17" s="778"/>
      <c r="C17" s="139"/>
      <c r="D17" s="126"/>
      <c r="E17" s="127" t="s">
        <v>17</v>
      </c>
      <c r="F17" s="168"/>
      <c r="G17" s="800"/>
      <c r="H17" s="801"/>
      <c r="I17" s="174"/>
      <c r="J17" s="175"/>
      <c r="K17" s="145"/>
      <c r="L17" s="146"/>
      <c r="M17" s="147"/>
      <c r="N17" s="148"/>
      <c r="O17" s="148"/>
      <c r="P17" s="792" t="str">
        <f>IF(AND(L17="",N17=""),"",L17-N17)</f>
        <v/>
      </c>
      <c r="Q17" s="853"/>
      <c r="R17" s="136" t="str">
        <f>IF(P17="","",P17*0.438/1000)</f>
        <v/>
      </c>
      <c r="S17" s="137" t="str">
        <f t="shared" si="0"/>
        <v/>
      </c>
      <c r="T17" s="176"/>
    </row>
    <row r="18" spans="2:20" ht="20.25" customHeight="1" thickTop="1" thickBot="1" x14ac:dyDescent="0.6">
      <c r="B18" s="779"/>
      <c r="C18" s="177" t="s">
        <v>23</v>
      </c>
      <c r="D18" s="802"/>
      <c r="E18" s="803"/>
      <c r="F18" s="178" t="s">
        <v>17</v>
      </c>
      <c r="G18" s="804"/>
      <c r="H18" s="805"/>
      <c r="I18" s="179"/>
      <c r="J18" s="180"/>
      <c r="K18" s="181" t="s">
        <v>17</v>
      </c>
      <c r="L18" s="806">
        <f>SUM(L13:M17)</f>
        <v>0</v>
      </c>
      <c r="M18" s="807"/>
      <c r="N18" s="182">
        <f>SUM(N13:N17)</f>
        <v>0</v>
      </c>
      <c r="O18" s="183" t="s">
        <v>17</v>
      </c>
      <c r="P18" s="806">
        <f>SUM(P13:Q17)</f>
        <v>0</v>
      </c>
      <c r="Q18" s="807"/>
      <c r="R18" s="184">
        <f>SUM(R13:R17)</f>
        <v>0</v>
      </c>
      <c r="S18" s="185" t="s">
        <v>17</v>
      </c>
      <c r="T18" s="186">
        <f>SUM(T13:T17)</f>
        <v>0</v>
      </c>
    </row>
    <row r="19" spans="2:20" ht="20.25" customHeight="1" thickBot="1" x14ac:dyDescent="0.6">
      <c r="B19" s="24"/>
      <c r="C19" s="187"/>
      <c r="D19" s="815"/>
      <c r="E19" s="816"/>
      <c r="F19" s="188" t="s">
        <v>17</v>
      </c>
      <c r="G19" s="817">
        <f>G12</f>
        <v>0</v>
      </c>
      <c r="H19" s="818"/>
      <c r="I19" s="189">
        <f>I12</f>
        <v>0</v>
      </c>
      <c r="J19" s="190">
        <f>J12-J18</f>
        <v>0</v>
      </c>
      <c r="K19" s="191" t="s">
        <v>17</v>
      </c>
      <c r="L19" s="819">
        <f>SUM(L18,L12)</f>
        <v>0</v>
      </c>
      <c r="M19" s="820"/>
      <c r="N19" s="192">
        <f>SUM(N18,N12)</f>
        <v>0</v>
      </c>
      <c r="O19" s="193" t="s">
        <v>17</v>
      </c>
      <c r="P19" s="821">
        <f>P12-P18</f>
        <v>0</v>
      </c>
      <c r="Q19" s="822"/>
      <c r="R19" s="194">
        <f>R12-R18</f>
        <v>0</v>
      </c>
      <c r="S19" s="195" t="s">
        <v>17</v>
      </c>
      <c r="T19" s="196">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661" t="s">
        <v>0</v>
      </c>
      <c r="G21" s="662"/>
      <c r="H21" s="662"/>
      <c r="I21" s="662"/>
      <c r="J21" s="663"/>
      <c r="K21" s="661" t="s">
        <v>1</v>
      </c>
      <c r="L21" s="662"/>
      <c r="M21" s="662"/>
      <c r="N21" s="662"/>
      <c r="O21" s="662"/>
      <c r="P21" s="662"/>
      <c r="Q21" s="662"/>
      <c r="R21" s="662"/>
      <c r="S21" s="662"/>
      <c r="T21" s="663"/>
    </row>
    <row r="22" spans="2:20" ht="50.4" customHeight="1" thickBot="1" x14ac:dyDescent="0.6">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5000000000000004">
      <c r="B23" s="836" t="s">
        <v>9</v>
      </c>
      <c r="C23" s="114"/>
      <c r="D23" s="115"/>
      <c r="E23" s="197"/>
      <c r="F23" s="115"/>
      <c r="G23" s="198"/>
      <c r="H23" s="199"/>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5000000000000004">
      <c r="B24" s="837"/>
      <c r="C24" s="202"/>
      <c r="D24" s="203"/>
      <c r="E24" s="204"/>
      <c r="F24" s="126"/>
      <c r="G24" s="205"/>
      <c r="H24" s="206"/>
      <c r="I24" s="130"/>
      <c r="J24" s="207"/>
      <c r="K24" s="132"/>
      <c r="L24" s="205"/>
      <c r="M24" s="206"/>
      <c r="N24" s="130"/>
      <c r="O24" s="130"/>
      <c r="P24" s="128" t="str">
        <f t="shared" si="4"/>
        <v/>
      </c>
      <c r="Q24" s="206"/>
      <c r="R24" s="208"/>
      <c r="S24" s="137" t="str">
        <f t="shared" si="5"/>
        <v/>
      </c>
      <c r="T24" s="138" t="str">
        <f t="shared" si="6"/>
        <v/>
      </c>
    </row>
    <row r="25" spans="2:20" ht="20.25" customHeight="1" x14ac:dyDescent="0.55000000000000004">
      <c r="B25" s="83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5000000000000004">
      <c r="B26" s="83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6">
      <c r="B27" s="83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6">
      <c r="B28" s="838"/>
      <c r="C28" s="214" t="s">
        <v>55</v>
      </c>
      <c r="D28" s="839"/>
      <c r="E28" s="84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5000000000000004">
      <c r="B29" s="777" t="s">
        <v>16</v>
      </c>
      <c r="C29" s="227"/>
      <c r="D29" s="228"/>
      <c r="E29" s="229"/>
      <c r="F29" s="230"/>
      <c r="G29" s="813"/>
      <c r="H29" s="814"/>
      <c r="I29" s="231"/>
      <c r="J29" s="232"/>
      <c r="K29" s="120"/>
      <c r="L29" s="198"/>
      <c r="M29" s="199"/>
      <c r="N29" s="118"/>
      <c r="O29" s="118"/>
      <c r="P29" s="117"/>
      <c r="Q29" s="233"/>
      <c r="R29" s="201"/>
      <c r="S29" s="137" t="str">
        <f t="shared" ref="S29:S33" si="7">IF(R29="","",15)</f>
        <v/>
      </c>
      <c r="T29" s="124" t="str">
        <f>IF(R29="","",R29*S29)</f>
        <v/>
      </c>
    </row>
    <row r="30" spans="2:20" ht="20.25" customHeight="1" x14ac:dyDescent="0.55000000000000004">
      <c r="B30" s="778"/>
      <c r="C30" s="234"/>
      <c r="D30" s="172"/>
      <c r="E30" s="235"/>
      <c r="F30" s="168"/>
      <c r="G30" s="800"/>
      <c r="H30" s="801"/>
      <c r="I30" s="169"/>
      <c r="J30" s="236"/>
      <c r="K30" s="132"/>
      <c r="L30" s="205"/>
      <c r="M30" s="206"/>
      <c r="N30" s="130"/>
      <c r="O30" s="130"/>
      <c r="P30" s="128"/>
      <c r="Q30" s="206"/>
      <c r="R30" s="208"/>
      <c r="S30" s="137" t="str">
        <f t="shared" si="7"/>
        <v/>
      </c>
      <c r="T30" s="138" t="str">
        <f t="shared" ref="T30:T33" si="8">IF(R30="","",R30*S30)</f>
        <v/>
      </c>
    </row>
    <row r="31" spans="2:20" ht="20.25" customHeight="1" x14ac:dyDescent="0.55000000000000004">
      <c r="B31" s="778"/>
      <c r="C31" s="237"/>
      <c r="D31" s="172"/>
      <c r="E31" s="235"/>
      <c r="F31" s="168"/>
      <c r="G31" s="800"/>
      <c r="H31" s="801"/>
      <c r="I31" s="169"/>
      <c r="J31" s="236"/>
      <c r="K31" s="132"/>
      <c r="L31" s="205"/>
      <c r="M31" s="206"/>
      <c r="N31" s="130"/>
      <c r="O31" s="130"/>
      <c r="P31" s="128"/>
      <c r="Q31" s="238"/>
      <c r="R31" s="208"/>
      <c r="S31" s="137" t="str">
        <f t="shared" si="7"/>
        <v/>
      </c>
      <c r="T31" s="138" t="str">
        <f t="shared" si="8"/>
        <v/>
      </c>
    </row>
    <row r="32" spans="2:20" ht="20.25" customHeight="1" x14ac:dyDescent="0.55000000000000004">
      <c r="B32" s="778"/>
      <c r="C32" s="237"/>
      <c r="D32" s="172"/>
      <c r="E32" s="235"/>
      <c r="F32" s="168"/>
      <c r="G32" s="800"/>
      <c r="H32" s="801"/>
      <c r="I32" s="169"/>
      <c r="J32" s="236"/>
      <c r="K32" s="132"/>
      <c r="L32" s="205"/>
      <c r="M32" s="206"/>
      <c r="N32" s="130"/>
      <c r="O32" s="130"/>
      <c r="P32" s="128"/>
      <c r="Q32" s="238"/>
      <c r="R32" s="208"/>
      <c r="S32" s="137" t="str">
        <f t="shared" si="7"/>
        <v/>
      </c>
      <c r="T32" s="138" t="str">
        <f t="shared" si="8"/>
        <v/>
      </c>
    </row>
    <row r="33" spans="2:20" ht="20.25" customHeight="1" thickBot="1" x14ac:dyDescent="0.6">
      <c r="B33" s="778"/>
      <c r="C33" s="239"/>
      <c r="D33" s="172"/>
      <c r="E33" s="235"/>
      <c r="F33" s="168"/>
      <c r="G33" s="800"/>
      <c r="H33" s="801"/>
      <c r="I33" s="174"/>
      <c r="J33" s="240"/>
      <c r="K33" s="145"/>
      <c r="L33" s="210"/>
      <c r="M33" s="211"/>
      <c r="N33" s="143"/>
      <c r="O33" s="143"/>
      <c r="P33" s="141"/>
      <c r="Q33" s="241"/>
      <c r="R33" s="213"/>
      <c r="S33" s="137" t="str">
        <f t="shared" si="7"/>
        <v/>
      </c>
      <c r="T33" s="138" t="str">
        <f t="shared" si="8"/>
        <v/>
      </c>
    </row>
    <row r="34" spans="2:20" ht="20.25" customHeight="1" thickTop="1" thickBot="1" x14ac:dyDescent="0.6">
      <c r="B34" s="779"/>
      <c r="C34" s="242" t="s">
        <v>56</v>
      </c>
      <c r="D34" s="802"/>
      <c r="E34" s="803"/>
      <c r="F34" s="243" t="s">
        <v>17</v>
      </c>
      <c r="G34" s="804"/>
      <c r="H34" s="805"/>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6">
      <c r="B35" s="73"/>
      <c r="C35" s="247"/>
      <c r="D35" s="811"/>
      <c r="E35" s="812"/>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 customHeight="1" thickBot="1" x14ac:dyDescent="0.65">
      <c r="B36" s="749"/>
      <c r="C36" s="857"/>
      <c r="D36" s="57"/>
      <c r="E36" s="57"/>
      <c r="G36" s="46"/>
      <c r="I36" s="70" t="s">
        <v>73</v>
      </c>
      <c r="J36" s="47"/>
      <c r="K36" s="16"/>
      <c r="N36" s="71" t="s">
        <v>64</v>
      </c>
      <c r="P36" s="48"/>
      <c r="R36" s="45" t="s">
        <v>74</v>
      </c>
      <c r="S36" s="49"/>
      <c r="T36" s="80" t="s">
        <v>65</v>
      </c>
    </row>
    <row r="37" spans="2:20" ht="33" customHeight="1" thickBot="1" x14ac:dyDescent="0.6">
      <c r="B37" s="56"/>
      <c r="C37" s="19" t="s">
        <v>45</v>
      </c>
      <c r="D37" s="765"/>
      <c r="E37" s="765"/>
      <c r="F37" s="26"/>
      <c r="G37" s="750"/>
      <c r="H37" s="854"/>
      <c r="I37" s="85">
        <f>I28</f>
        <v>0</v>
      </c>
      <c r="J37" s="47" t="s">
        <v>59</v>
      </c>
      <c r="K37" s="51"/>
      <c r="L37" s="52"/>
      <c r="M37" s="53"/>
      <c r="N37" s="85">
        <f>N28+N34</f>
        <v>0</v>
      </c>
      <c r="O37" s="54" t="s">
        <v>59</v>
      </c>
      <c r="P37" s="834"/>
      <c r="Q37" s="834"/>
      <c r="R37" s="86">
        <f>SUM(R19,R35)</f>
        <v>0</v>
      </c>
      <c r="S37" s="50"/>
      <c r="T37" s="86">
        <f>SUM(T19,T35)</f>
        <v>0</v>
      </c>
    </row>
    <row r="38" spans="2:20" ht="4.1500000000000004" customHeight="1" thickBot="1" x14ac:dyDescent="0.6">
      <c r="C38" s="8"/>
      <c r="K38" s="87"/>
      <c r="S38" s="810"/>
      <c r="T38" s="810"/>
    </row>
    <row r="39" spans="2:20" ht="19.399999999999999" customHeight="1" thickBot="1" x14ac:dyDescent="0.6">
      <c r="B39" s="107"/>
      <c r="C39" s="260" t="s">
        <v>43</v>
      </c>
      <c r="D39" s="844" t="s">
        <v>40</v>
      </c>
      <c r="E39" s="845"/>
      <c r="F39" s="261"/>
      <c r="G39" s="397" t="s">
        <v>136</v>
      </c>
      <c r="H39" s="395" t="s">
        <v>29</v>
      </c>
      <c r="I39" s="262" t="s">
        <v>42</v>
      </c>
      <c r="J39" s="263" t="s">
        <v>41</v>
      </c>
      <c r="K39" s="87"/>
      <c r="S39" s="88"/>
      <c r="T39" s="88"/>
    </row>
    <row r="40" spans="2:20" ht="19.399999999999999" customHeight="1" x14ac:dyDescent="0.55000000000000004">
      <c r="B40" s="107"/>
      <c r="C40" s="841" t="s">
        <v>5</v>
      </c>
      <c r="D40" s="826" t="s">
        <v>52</v>
      </c>
      <c r="E40" s="827"/>
      <c r="F40" s="264"/>
      <c r="G40" s="118">
        <f>G19</f>
        <v>0</v>
      </c>
      <c r="H40" s="115" t="s">
        <v>36</v>
      </c>
      <c r="I40" s="264"/>
      <c r="J40" s="265">
        <f>G40*0.438/1000</f>
        <v>0</v>
      </c>
      <c r="K40" s="8"/>
      <c r="M40" s="8"/>
      <c r="S40" s="8"/>
    </row>
    <row r="41" spans="2:20" ht="19.399999999999999" customHeight="1" x14ac:dyDescent="0.55000000000000004">
      <c r="B41" s="107"/>
      <c r="C41" s="842"/>
      <c r="D41" s="828" t="s">
        <v>60</v>
      </c>
      <c r="E41" s="829"/>
      <c r="F41" s="266"/>
      <c r="G41" s="130"/>
      <c r="H41" s="126" t="s">
        <v>36</v>
      </c>
      <c r="I41" s="266"/>
      <c r="J41" s="267"/>
      <c r="K41" s="8"/>
      <c r="M41" s="8"/>
      <c r="S41" s="8"/>
    </row>
    <row r="42" spans="2:20" ht="19.399999999999999" customHeight="1" thickBot="1" x14ac:dyDescent="0.6">
      <c r="B42" s="107"/>
      <c r="C42" s="843"/>
      <c r="D42" s="830" t="s">
        <v>54</v>
      </c>
      <c r="E42" s="831"/>
      <c r="F42" s="268"/>
      <c r="G42" s="269">
        <f>SUM(G40:G41)</f>
        <v>0</v>
      </c>
      <c r="H42" s="126" t="s">
        <v>36</v>
      </c>
      <c r="I42" s="268"/>
      <c r="J42" s="270">
        <f>J40</f>
        <v>0</v>
      </c>
      <c r="K42" s="8"/>
      <c r="M42" s="8"/>
      <c r="S42" s="8"/>
    </row>
    <row r="43" spans="2:20" ht="19.399999999999999" customHeight="1" x14ac:dyDescent="0.55000000000000004">
      <c r="B43" s="107"/>
      <c r="C43" s="841" t="s">
        <v>39</v>
      </c>
      <c r="D43" s="832" t="str">
        <f>IF(施設①!D43="","",施設①!D43)</f>
        <v/>
      </c>
      <c r="E43" s="833"/>
      <c r="F43" s="271"/>
      <c r="G43" s="118"/>
      <c r="H43" s="115"/>
      <c r="I43" s="118"/>
      <c r="J43" s="265"/>
      <c r="K43" s="92"/>
      <c r="R43" s="823"/>
    </row>
    <row r="44" spans="2:20" ht="19.399999999999999" customHeight="1" x14ac:dyDescent="0.55000000000000004">
      <c r="B44" s="107"/>
      <c r="C44" s="842"/>
      <c r="D44" s="824" t="str">
        <f>IF(施設①!D44="","",施設①!D44)</f>
        <v/>
      </c>
      <c r="E44" s="825"/>
      <c r="F44" s="272"/>
      <c r="G44" s="130"/>
      <c r="H44" s="126"/>
      <c r="I44" s="130"/>
      <c r="J44" s="273"/>
      <c r="K44" s="92"/>
      <c r="R44" s="823"/>
    </row>
    <row r="45" spans="2:20" ht="19.399999999999999" customHeight="1" x14ac:dyDescent="0.55000000000000004">
      <c r="B45" s="107"/>
      <c r="C45" s="842"/>
      <c r="D45" s="824" t="str">
        <f>IF(施設①!D45="","",施設①!D45)</f>
        <v/>
      </c>
      <c r="E45" s="825"/>
      <c r="F45" s="272"/>
      <c r="G45" s="130"/>
      <c r="H45" s="126"/>
      <c r="I45" s="130"/>
      <c r="J45" s="273"/>
      <c r="K45" s="92"/>
      <c r="Q45" s="63"/>
      <c r="R45" s="26"/>
    </row>
    <row r="46" spans="2:20" ht="19.399999999999999" customHeight="1" x14ac:dyDescent="0.55000000000000004">
      <c r="B46" s="107"/>
      <c r="C46" s="842"/>
      <c r="D46" s="824" t="str">
        <f>IF(施設①!D46="","",施設①!D46)</f>
        <v/>
      </c>
      <c r="E46" s="825"/>
      <c r="F46" s="272"/>
      <c r="G46" s="130"/>
      <c r="H46" s="126"/>
      <c r="I46" s="130"/>
      <c r="J46" s="273"/>
      <c r="K46" s="92"/>
      <c r="Q46" s="63"/>
      <c r="R46" s="26"/>
    </row>
    <row r="47" spans="2:20" ht="19.399999999999999" customHeight="1" thickBot="1" x14ac:dyDescent="0.6">
      <c r="B47" s="107"/>
      <c r="C47" s="843"/>
      <c r="D47" s="855" t="str">
        <f>IF(施設①!D47="","",施設①!D47)</f>
        <v/>
      </c>
      <c r="E47" s="856"/>
      <c r="F47" s="275"/>
      <c r="G47" s="269"/>
      <c r="H47" s="274"/>
      <c r="I47" s="269"/>
      <c r="J47" s="270"/>
      <c r="K47" s="92"/>
      <c r="Q47" s="63"/>
      <c r="R47" s="26"/>
    </row>
    <row r="48" spans="2:20" ht="15" customHeight="1" thickBot="1" x14ac:dyDescent="0.6">
      <c r="B48" s="776" t="s">
        <v>186</v>
      </c>
      <c r="C48" s="776"/>
      <c r="D48" s="776"/>
      <c r="E48" s="776"/>
      <c r="F48" s="776"/>
      <c r="G48" s="776"/>
      <c r="I48" s="69" t="s">
        <v>66</v>
      </c>
      <c r="J48" s="95" t="s">
        <v>67</v>
      </c>
      <c r="K48" s="92"/>
      <c r="N48" s="26"/>
      <c r="Q48" s="63"/>
      <c r="R48" s="26"/>
    </row>
    <row r="49" spans="2:18" ht="41.15" customHeight="1" thickBot="1" x14ac:dyDescent="0.6">
      <c r="B49" s="776"/>
      <c r="C49" s="776"/>
      <c r="D49" s="776"/>
      <c r="E49" s="776"/>
      <c r="F49" s="776"/>
      <c r="G49" s="776"/>
      <c r="I49" s="76">
        <f>SUM(I43:I47)</f>
        <v>0</v>
      </c>
      <c r="J49" s="77">
        <f>SUM(J42:J47)</f>
        <v>0</v>
      </c>
      <c r="K49" s="92"/>
      <c r="N49" s="96"/>
      <c r="P49" s="63"/>
      <c r="Q49" s="63"/>
      <c r="R49" s="96"/>
    </row>
    <row r="50" spans="2:18" ht="19.399999999999999" customHeight="1" x14ac:dyDescent="0.55000000000000004">
      <c r="K50" s="92"/>
    </row>
    <row r="51" spans="2:18" ht="19.399999999999999" customHeight="1" x14ac:dyDescent="0.55000000000000004">
      <c r="K51" s="87"/>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23:B28"/>
    <mergeCell ref="D28:E28"/>
    <mergeCell ref="B29:B34"/>
    <mergeCell ref="D19:E19"/>
    <mergeCell ref="B36:C36"/>
    <mergeCell ref="D37:E37"/>
    <mergeCell ref="G37:H37"/>
    <mergeCell ref="P37:Q37"/>
    <mergeCell ref="D39:E39"/>
    <mergeCell ref="R43:R44"/>
    <mergeCell ref="D44:E44"/>
    <mergeCell ref="D45:E45"/>
    <mergeCell ref="C40:C42"/>
    <mergeCell ref="D40:E40"/>
    <mergeCell ref="D41:E41"/>
    <mergeCell ref="D42:E42"/>
    <mergeCell ref="D43:E43"/>
    <mergeCell ref="C43:C47"/>
    <mergeCell ref="D46:E46"/>
    <mergeCell ref="D47:E47"/>
    <mergeCell ref="L19:M19"/>
    <mergeCell ref="P19:Q19"/>
    <mergeCell ref="S38:T38"/>
    <mergeCell ref="F21:J21"/>
    <mergeCell ref="K21:T21"/>
    <mergeCell ref="P13:Q13"/>
    <mergeCell ref="G14:H14"/>
    <mergeCell ref="L14:M14"/>
    <mergeCell ref="P14:Q14"/>
    <mergeCell ref="D18:E18"/>
    <mergeCell ref="G18:H18"/>
    <mergeCell ref="L18:M18"/>
    <mergeCell ref="P18:Q18"/>
    <mergeCell ref="G15:H15"/>
    <mergeCell ref="L15:M15"/>
    <mergeCell ref="P15:Q15"/>
    <mergeCell ref="G16:H16"/>
    <mergeCell ref="P16:Q16"/>
    <mergeCell ref="G17:H17"/>
    <mergeCell ref="P17:Q17"/>
    <mergeCell ref="F5:J5"/>
    <mergeCell ref="K5:T5"/>
    <mergeCell ref="G6:H6"/>
    <mergeCell ref="L6:M6"/>
    <mergeCell ref="P6:Q6"/>
    <mergeCell ref="P7:Q7"/>
    <mergeCell ref="G8:H8"/>
    <mergeCell ref="D12:E12"/>
    <mergeCell ref="G12:H12"/>
    <mergeCell ref="L12:M12"/>
    <mergeCell ref="P12:Q12"/>
    <mergeCell ref="L8:M8"/>
    <mergeCell ref="P8:Q8"/>
    <mergeCell ref="G9:H9"/>
    <mergeCell ref="L9:M9"/>
    <mergeCell ref="P9:Q9"/>
    <mergeCell ref="P10:Q10"/>
    <mergeCell ref="P11:Q11"/>
    <mergeCell ref="B48:G49"/>
    <mergeCell ref="B13:B18"/>
    <mergeCell ref="B7:B12"/>
    <mergeCell ref="G7:H7"/>
    <mergeCell ref="L7:M7"/>
    <mergeCell ref="G13:H13"/>
    <mergeCell ref="L13:M13"/>
    <mergeCell ref="D35:E35"/>
    <mergeCell ref="G29:H29"/>
    <mergeCell ref="G30:H30"/>
    <mergeCell ref="G31:H31"/>
    <mergeCell ref="D34:E34"/>
    <mergeCell ref="G34:H34"/>
    <mergeCell ref="G32:H32"/>
    <mergeCell ref="G33:H33"/>
    <mergeCell ref="G19:H19"/>
  </mergeCells>
  <phoneticPr fontId="2"/>
  <pageMargins left="0.4" right="0.3" top="0.51" bottom="0.23" header="0.3" footer="0.3"/>
  <pageSetup paperSize="9" scale="55"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D681F-9A07-40A1-B99C-B59D0E7CB9C8}">
  <sheetPr>
    <pageSetUpPr fitToPage="1"/>
  </sheetPr>
  <dimension ref="B1:T55"/>
  <sheetViews>
    <sheetView showGridLines="0" zoomScale="115" zoomScaleNormal="115" workbookViewId="0"/>
  </sheetViews>
  <sheetFormatPr defaultColWidth="8.75" defaultRowHeight="20" x14ac:dyDescent="0.55000000000000004"/>
  <cols>
    <col min="1" max="1" width="2" style="8" customWidth="1"/>
    <col min="2" max="2" width="8.75" style="8"/>
    <col min="3" max="3" width="26.4140625" style="18" customWidth="1"/>
    <col min="4" max="4" width="13.08203125" style="14" customWidth="1"/>
    <col min="5" max="5" width="11.6640625" style="14" customWidth="1"/>
    <col min="6" max="6" width="8" style="14" customWidth="1"/>
    <col min="7" max="7" width="18.08203125" style="8" customWidth="1"/>
    <col min="8" max="8" width="7.08203125" style="14" customWidth="1"/>
    <col min="9" max="9" width="14.6640625" style="8" customWidth="1"/>
    <col min="10" max="10" width="14.75" style="8" customWidth="1"/>
    <col min="11" max="11" width="9.08203125" style="42" customWidth="1"/>
    <col min="12" max="12" width="16.33203125" style="8" customWidth="1"/>
    <col min="13" max="13" width="6.6640625" style="14" customWidth="1"/>
    <col min="14" max="14" width="16.75" style="8" customWidth="1"/>
    <col min="15" max="15" width="13.6640625" style="8" customWidth="1"/>
    <col min="16" max="16" width="15.4140625" style="8" customWidth="1"/>
    <col min="17" max="17" width="7" style="8" customWidth="1"/>
    <col min="18" max="18" width="16.6640625" style="8" customWidth="1"/>
    <col min="19" max="19" width="7.08203125" style="14" customWidth="1"/>
    <col min="20" max="20" width="15.08203125" style="8" customWidth="1"/>
    <col min="21" max="21" width="3.75" style="8" customWidth="1"/>
    <col min="22" max="16384" width="8.75" style="8"/>
  </cols>
  <sheetData>
    <row r="1" spans="2:20" ht="5.15" customHeight="1" x14ac:dyDescent="0.55000000000000004"/>
    <row r="2" spans="2:20" x14ac:dyDescent="0.55000000000000004">
      <c r="T2" s="17"/>
    </row>
    <row r="3" spans="2:20" ht="48" customHeight="1" x14ac:dyDescent="0.55000000000000004">
      <c r="B3" s="22" t="s">
        <v>122</v>
      </c>
      <c r="D3" s="26"/>
      <c r="E3" s="26"/>
      <c r="F3" s="26"/>
    </row>
    <row r="4" spans="2:20" ht="33.65" customHeight="1" thickBot="1" x14ac:dyDescent="0.6">
      <c r="C4" s="406" t="s">
        <v>164</v>
      </c>
    </row>
    <row r="5" spans="2:20" ht="25.25" customHeight="1" thickBot="1" x14ac:dyDescent="0.6">
      <c r="C5" s="19"/>
      <c r="E5" s="33"/>
      <c r="F5" s="661" t="s">
        <v>0</v>
      </c>
      <c r="G5" s="662"/>
      <c r="H5" s="662"/>
      <c r="I5" s="662"/>
      <c r="J5" s="663"/>
      <c r="K5" s="661" t="s">
        <v>1</v>
      </c>
      <c r="L5" s="662"/>
      <c r="M5" s="662"/>
      <c r="N5" s="662"/>
      <c r="O5" s="662"/>
      <c r="P5" s="662"/>
      <c r="Q5" s="662"/>
      <c r="R5" s="662"/>
      <c r="S5" s="662"/>
      <c r="T5" s="663"/>
    </row>
    <row r="6" spans="2:20" ht="50.15" customHeight="1" thickBot="1" x14ac:dyDescent="0.6">
      <c r="B6" s="39" t="s">
        <v>5</v>
      </c>
      <c r="C6" s="13" t="s">
        <v>4</v>
      </c>
      <c r="D6" s="6" t="s">
        <v>11</v>
      </c>
      <c r="E6" s="6"/>
      <c r="F6" s="6" t="s">
        <v>6</v>
      </c>
      <c r="G6" s="728" t="s">
        <v>31</v>
      </c>
      <c r="H6" s="729"/>
      <c r="I6" s="2" t="s">
        <v>32</v>
      </c>
      <c r="J6" s="4" t="s">
        <v>78</v>
      </c>
      <c r="K6" s="43" t="s">
        <v>6</v>
      </c>
      <c r="L6" s="728" t="s">
        <v>33</v>
      </c>
      <c r="M6" s="729"/>
      <c r="N6" s="2" t="s">
        <v>34</v>
      </c>
      <c r="O6" s="2" t="s">
        <v>2</v>
      </c>
      <c r="P6" s="726" t="s">
        <v>47</v>
      </c>
      <c r="Q6" s="727"/>
      <c r="R6" s="2" t="s">
        <v>8</v>
      </c>
      <c r="S6" s="3" t="s">
        <v>19</v>
      </c>
      <c r="T6" s="4" t="s">
        <v>3</v>
      </c>
    </row>
    <row r="7" spans="2:20" ht="20.25" customHeight="1" x14ac:dyDescent="0.55000000000000004">
      <c r="B7" s="846" t="s">
        <v>9</v>
      </c>
      <c r="C7" s="20"/>
      <c r="D7" s="36"/>
      <c r="E7" s="116" t="s">
        <v>17</v>
      </c>
      <c r="F7" s="115">
        <v>25</v>
      </c>
      <c r="G7" s="849"/>
      <c r="H7" s="850"/>
      <c r="I7" s="118"/>
      <c r="J7" s="119" t="str">
        <f>IF(G7="","",G7*0.438/1000)</f>
        <v/>
      </c>
      <c r="K7" s="120"/>
      <c r="L7" s="782"/>
      <c r="M7" s="783"/>
      <c r="N7" s="121"/>
      <c r="O7" s="121"/>
      <c r="P7" s="782" t="str">
        <f>IF(G7="","",(G7-L7))</f>
        <v/>
      </c>
      <c r="Q7" s="783"/>
      <c r="R7" s="122" t="str">
        <f>IF(P7="","",P7*0.438/1000)</f>
        <v/>
      </c>
      <c r="S7" s="123" t="str">
        <f>IF(R7="","",15)</f>
        <v/>
      </c>
      <c r="T7" s="124" t="str">
        <f>IF(R7="","",R7*S7)</f>
        <v/>
      </c>
    </row>
    <row r="8" spans="2:20" ht="20.25" customHeight="1" x14ac:dyDescent="0.55000000000000004">
      <c r="B8" s="847"/>
      <c r="C8" s="125"/>
      <c r="D8" s="126"/>
      <c r="E8" s="127" t="s">
        <v>17</v>
      </c>
      <c r="F8" s="126"/>
      <c r="G8" s="851"/>
      <c r="H8" s="852"/>
      <c r="I8" s="130"/>
      <c r="J8" s="131" t="str">
        <f>IF(G8="","",G8*0.438/1000)</f>
        <v/>
      </c>
      <c r="K8" s="132"/>
      <c r="L8" s="792"/>
      <c r="M8" s="793"/>
      <c r="N8" s="135"/>
      <c r="O8" s="135"/>
      <c r="P8" s="792" t="str">
        <f>IF(G8="","",G8-L8)</f>
        <v/>
      </c>
      <c r="Q8" s="793"/>
      <c r="R8" s="136" t="str">
        <f>IF(P8="","",P8*0.438/1000)</f>
        <v/>
      </c>
      <c r="S8" s="137" t="str">
        <f t="shared" ref="S8:S17" si="0">IF(R8="","",15)</f>
        <v/>
      </c>
      <c r="T8" s="138" t="str">
        <f>IF(R8="","",R8*S8)</f>
        <v/>
      </c>
    </row>
    <row r="9" spans="2:20" ht="20.25" customHeight="1" x14ac:dyDescent="0.55000000000000004">
      <c r="B9" s="847"/>
      <c r="C9" s="125"/>
      <c r="D9" s="126"/>
      <c r="E9" s="127" t="s">
        <v>17</v>
      </c>
      <c r="F9" s="126"/>
      <c r="G9" s="851"/>
      <c r="H9" s="852"/>
      <c r="I9" s="130"/>
      <c r="J9" s="131" t="str">
        <f>IF(G9="","",G9*0.438/1000)</f>
        <v/>
      </c>
      <c r="K9" s="132"/>
      <c r="L9" s="792"/>
      <c r="M9" s="793"/>
      <c r="N9" s="135"/>
      <c r="O9" s="135"/>
      <c r="P9" s="792" t="str">
        <f>IF(G9="","",G9-L9)</f>
        <v/>
      </c>
      <c r="Q9" s="793"/>
      <c r="R9" s="136" t="str">
        <f>IF(P9="","",P9*0.438/1000)</f>
        <v/>
      </c>
      <c r="S9" s="137" t="str">
        <f t="shared" si="0"/>
        <v/>
      </c>
      <c r="T9" s="138" t="str">
        <f>IF(R9="","",R9*S9)</f>
        <v/>
      </c>
    </row>
    <row r="10" spans="2:20" ht="20.25" customHeight="1" x14ac:dyDescent="0.55000000000000004">
      <c r="B10" s="847"/>
      <c r="C10" s="125"/>
      <c r="D10" s="126"/>
      <c r="E10" s="127" t="s">
        <v>17</v>
      </c>
      <c r="F10" s="126"/>
      <c r="G10" s="128"/>
      <c r="H10" s="129"/>
      <c r="I10" s="130"/>
      <c r="J10" s="131" t="str">
        <f t="shared" ref="J10:J11" si="1">IF(G10="","",G10*0.438/1000)</f>
        <v/>
      </c>
      <c r="K10" s="132"/>
      <c r="L10" s="133"/>
      <c r="M10" s="134"/>
      <c r="N10" s="135"/>
      <c r="O10" s="135"/>
      <c r="P10" s="792" t="str">
        <f>IF(G10="","",G10-L10)</f>
        <v/>
      </c>
      <c r="Q10" s="793"/>
      <c r="R10" s="136" t="str">
        <f t="shared" ref="R10:R11" si="2">IF(P10="","",P10*0.438/1000)</f>
        <v/>
      </c>
      <c r="S10" s="137" t="str">
        <f t="shared" si="0"/>
        <v/>
      </c>
      <c r="T10" s="138" t="str">
        <f>IF(R10="","",R10*S10)</f>
        <v/>
      </c>
    </row>
    <row r="11" spans="2:20" ht="20.25" customHeight="1" thickBot="1" x14ac:dyDescent="0.6">
      <c r="B11" s="847"/>
      <c r="C11" s="139"/>
      <c r="D11" s="126"/>
      <c r="E11" s="127" t="s">
        <v>17</v>
      </c>
      <c r="F11" s="140"/>
      <c r="G11" s="141"/>
      <c r="H11" s="142"/>
      <c r="I11" s="143"/>
      <c r="J11" s="131" t="str">
        <f t="shared" si="1"/>
        <v/>
      </c>
      <c r="K11" s="145"/>
      <c r="L11" s="146"/>
      <c r="M11" s="147"/>
      <c r="N11" s="148"/>
      <c r="O11" s="148"/>
      <c r="P11" s="792" t="str">
        <f>IF(G11="","",G11-L11)</f>
        <v/>
      </c>
      <c r="Q11" s="793"/>
      <c r="R11" s="136" t="str">
        <f t="shared" si="2"/>
        <v/>
      </c>
      <c r="S11" s="137" t="str">
        <f t="shared" si="0"/>
        <v/>
      </c>
      <c r="T11" s="138" t="str">
        <f>IF(R11="","",R11*S11)</f>
        <v/>
      </c>
    </row>
    <row r="12" spans="2:20" ht="20.25" customHeight="1" thickTop="1" thickBot="1" x14ac:dyDescent="0.6">
      <c r="B12" s="848"/>
      <c r="C12" s="149" t="s">
        <v>22</v>
      </c>
      <c r="D12" s="786"/>
      <c r="E12" s="787"/>
      <c r="F12" s="150" t="s">
        <v>17</v>
      </c>
      <c r="G12" s="788">
        <f>SUM(G7:H11)</f>
        <v>0</v>
      </c>
      <c r="H12" s="789"/>
      <c r="I12" s="151">
        <f>SUM(I7:I11)</f>
        <v>0</v>
      </c>
      <c r="J12" s="152">
        <f>SUM(J7:J9)</f>
        <v>0</v>
      </c>
      <c r="K12" s="153" t="s">
        <v>17</v>
      </c>
      <c r="L12" s="790">
        <f>SUM(L7:M11)</f>
        <v>0</v>
      </c>
      <c r="M12" s="791"/>
      <c r="N12" s="151">
        <f>SUM(N7:N11)</f>
        <v>0</v>
      </c>
      <c r="O12" s="154" t="s">
        <v>17</v>
      </c>
      <c r="P12" s="790">
        <f>SUM(P7:Q11)</f>
        <v>0</v>
      </c>
      <c r="Q12" s="791"/>
      <c r="R12" s="155">
        <f>SUM(R7:R11)</f>
        <v>0</v>
      </c>
      <c r="S12" s="156" t="s">
        <v>17</v>
      </c>
      <c r="T12" s="157">
        <f>SUM(T7:T11)</f>
        <v>0</v>
      </c>
    </row>
    <row r="13" spans="2:20" ht="20.25" customHeight="1" thickTop="1" x14ac:dyDescent="0.55000000000000004">
      <c r="B13" s="777" t="s">
        <v>16</v>
      </c>
      <c r="C13" s="158"/>
      <c r="D13" s="159"/>
      <c r="E13" s="160" t="s">
        <v>17</v>
      </c>
      <c r="F13" s="161"/>
      <c r="G13" s="796"/>
      <c r="H13" s="797"/>
      <c r="I13" s="162"/>
      <c r="J13" s="163"/>
      <c r="K13" s="164"/>
      <c r="L13" s="798"/>
      <c r="M13" s="799"/>
      <c r="N13" s="165"/>
      <c r="O13" s="165"/>
      <c r="P13" s="798" t="str">
        <f>IF(AND(L13="",N13=""),"",L13-N13)</f>
        <v/>
      </c>
      <c r="Q13" s="799"/>
      <c r="R13" s="166" t="str">
        <f>IF(P13="","",P13*0.438/1000)</f>
        <v/>
      </c>
      <c r="S13" s="137" t="str">
        <f t="shared" si="0"/>
        <v/>
      </c>
      <c r="T13" s="167" t="str">
        <f t="shared" ref="T13:T15" si="3">IF(R13="","",R13*S13)</f>
        <v/>
      </c>
    </row>
    <row r="14" spans="2:20" ht="20.25" customHeight="1" x14ac:dyDescent="0.55000000000000004">
      <c r="B14" s="778"/>
      <c r="C14" s="125"/>
      <c r="D14" s="126"/>
      <c r="E14" s="127" t="s">
        <v>17</v>
      </c>
      <c r="F14" s="168"/>
      <c r="G14" s="800"/>
      <c r="H14" s="801"/>
      <c r="I14" s="169"/>
      <c r="J14" s="170"/>
      <c r="K14" s="132"/>
      <c r="L14" s="792"/>
      <c r="M14" s="793"/>
      <c r="N14" s="135"/>
      <c r="O14" s="135"/>
      <c r="P14" s="792" t="str">
        <f>IF(AND(L14="",N14=""),"",L14-N14)</f>
        <v/>
      </c>
      <c r="Q14" s="853"/>
      <c r="R14" s="136" t="str">
        <f>IF(P14="","",P14*0.438/1000)</f>
        <v/>
      </c>
      <c r="S14" s="137" t="str">
        <f t="shared" si="0"/>
        <v/>
      </c>
      <c r="T14" s="138" t="str">
        <f t="shared" si="3"/>
        <v/>
      </c>
    </row>
    <row r="15" spans="2:20" ht="20.25" customHeight="1" x14ac:dyDescent="0.55000000000000004">
      <c r="B15" s="778"/>
      <c r="C15" s="125"/>
      <c r="D15" s="126"/>
      <c r="E15" s="127" t="s">
        <v>17</v>
      </c>
      <c r="F15" s="168"/>
      <c r="G15" s="800"/>
      <c r="H15" s="801"/>
      <c r="I15" s="169"/>
      <c r="J15" s="170"/>
      <c r="K15" s="132"/>
      <c r="L15" s="792"/>
      <c r="M15" s="793"/>
      <c r="N15" s="135"/>
      <c r="O15" s="135"/>
      <c r="P15" s="792" t="str">
        <f>IF(AND(L15="",N15=""),"",L15-N15)</f>
        <v/>
      </c>
      <c r="Q15" s="853"/>
      <c r="R15" s="136" t="str">
        <f>IF(P15="","",P15*0.438/1000)</f>
        <v/>
      </c>
      <c r="S15" s="137" t="str">
        <f t="shared" si="0"/>
        <v/>
      </c>
      <c r="T15" s="138" t="str">
        <f t="shared" si="3"/>
        <v/>
      </c>
    </row>
    <row r="16" spans="2:20" ht="20.25" customHeight="1" x14ac:dyDescent="0.55000000000000004">
      <c r="B16" s="778"/>
      <c r="C16" s="125"/>
      <c r="D16" s="126"/>
      <c r="E16" s="127" t="s">
        <v>17</v>
      </c>
      <c r="F16" s="168"/>
      <c r="G16" s="800"/>
      <c r="H16" s="801"/>
      <c r="I16" s="169"/>
      <c r="J16" s="170"/>
      <c r="K16" s="132"/>
      <c r="L16" s="133"/>
      <c r="M16" s="134"/>
      <c r="N16" s="135"/>
      <c r="O16" s="135"/>
      <c r="P16" s="792" t="str">
        <f>IF(AND(L16="",N16=""),"",L16-N16)</f>
        <v/>
      </c>
      <c r="Q16" s="853"/>
      <c r="R16" s="136" t="str">
        <f>IF(P16="","",P16*0.438/1000)</f>
        <v/>
      </c>
      <c r="S16" s="137" t="str">
        <f t="shared" si="0"/>
        <v/>
      </c>
      <c r="T16" s="138"/>
    </row>
    <row r="17" spans="2:20" ht="20.25" customHeight="1" thickBot="1" x14ac:dyDescent="0.6">
      <c r="B17" s="778"/>
      <c r="C17" s="139"/>
      <c r="D17" s="126"/>
      <c r="E17" s="127" t="s">
        <v>17</v>
      </c>
      <c r="F17" s="168"/>
      <c r="G17" s="800"/>
      <c r="H17" s="801"/>
      <c r="I17" s="174"/>
      <c r="J17" s="175"/>
      <c r="K17" s="145"/>
      <c r="L17" s="146"/>
      <c r="M17" s="147"/>
      <c r="N17" s="148"/>
      <c r="O17" s="148"/>
      <c r="P17" s="792" t="str">
        <f>IF(AND(L17="",N17=""),"",L17-N17)</f>
        <v/>
      </c>
      <c r="Q17" s="853"/>
      <c r="R17" s="136" t="str">
        <f>IF(P17="","",P17*0.438/1000)</f>
        <v/>
      </c>
      <c r="S17" s="137" t="str">
        <f t="shared" si="0"/>
        <v/>
      </c>
      <c r="T17" s="176"/>
    </row>
    <row r="18" spans="2:20" ht="20.25" customHeight="1" thickTop="1" thickBot="1" x14ac:dyDescent="0.6">
      <c r="B18" s="779"/>
      <c r="C18" s="177" t="s">
        <v>23</v>
      </c>
      <c r="D18" s="802"/>
      <c r="E18" s="803"/>
      <c r="F18" s="178" t="s">
        <v>17</v>
      </c>
      <c r="G18" s="804"/>
      <c r="H18" s="805"/>
      <c r="I18" s="179"/>
      <c r="J18" s="180"/>
      <c r="K18" s="181" t="s">
        <v>17</v>
      </c>
      <c r="L18" s="806">
        <f>SUM(L13:M17)</f>
        <v>0</v>
      </c>
      <c r="M18" s="807"/>
      <c r="N18" s="182">
        <f>SUM(N13:N17)</f>
        <v>0</v>
      </c>
      <c r="O18" s="183" t="s">
        <v>17</v>
      </c>
      <c r="P18" s="806">
        <f>SUM(P13:Q17)</f>
        <v>0</v>
      </c>
      <c r="Q18" s="807"/>
      <c r="R18" s="184">
        <f>SUM(R13:R17)</f>
        <v>0</v>
      </c>
      <c r="S18" s="185" t="s">
        <v>17</v>
      </c>
      <c r="T18" s="186">
        <f>SUM(T13:T17)</f>
        <v>0</v>
      </c>
    </row>
    <row r="19" spans="2:20" ht="20.25" customHeight="1" thickBot="1" x14ac:dyDescent="0.6">
      <c r="B19" s="24"/>
      <c r="C19" s="187"/>
      <c r="D19" s="815"/>
      <c r="E19" s="816"/>
      <c r="F19" s="188" t="s">
        <v>17</v>
      </c>
      <c r="G19" s="817">
        <f>G12</f>
        <v>0</v>
      </c>
      <c r="H19" s="818"/>
      <c r="I19" s="189">
        <f>I12</f>
        <v>0</v>
      </c>
      <c r="J19" s="190">
        <f>J12-J18</f>
        <v>0</v>
      </c>
      <c r="K19" s="191" t="s">
        <v>17</v>
      </c>
      <c r="L19" s="819">
        <f>SUM(L18,L12)</f>
        <v>0</v>
      </c>
      <c r="M19" s="820"/>
      <c r="N19" s="192">
        <f>SUM(N18,N12)</f>
        <v>0</v>
      </c>
      <c r="O19" s="193" t="s">
        <v>17</v>
      </c>
      <c r="P19" s="821">
        <f>P12-P18</f>
        <v>0</v>
      </c>
      <c r="Q19" s="822"/>
      <c r="R19" s="194">
        <f>R12-R18</f>
        <v>0</v>
      </c>
      <c r="S19" s="195" t="s">
        <v>17</v>
      </c>
      <c r="T19" s="196">
        <f>T12-T18</f>
        <v>0</v>
      </c>
    </row>
    <row r="20" spans="2:20" ht="6.65" customHeight="1" thickBot="1" x14ac:dyDescent="0.6">
      <c r="B20" s="25"/>
      <c r="C20" s="26"/>
      <c r="D20" s="26"/>
      <c r="E20" s="26"/>
      <c r="F20" s="35"/>
      <c r="G20" s="12"/>
      <c r="H20" s="15"/>
      <c r="I20" s="12"/>
      <c r="J20" s="27"/>
      <c r="K20" s="44"/>
      <c r="L20" s="12"/>
      <c r="M20" s="28"/>
      <c r="N20" s="12"/>
      <c r="O20" s="29"/>
      <c r="P20" s="30"/>
      <c r="Q20" s="29"/>
      <c r="R20" s="31"/>
      <c r="S20" s="41"/>
      <c r="T20" s="32"/>
    </row>
    <row r="21" spans="2:20" ht="25.25" customHeight="1" thickBot="1" x14ac:dyDescent="0.6">
      <c r="B21" s="7"/>
      <c r="C21" s="19"/>
      <c r="E21" s="34"/>
      <c r="F21" s="661" t="s">
        <v>0</v>
      </c>
      <c r="G21" s="662"/>
      <c r="H21" s="662"/>
      <c r="I21" s="662"/>
      <c r="J21" s="663"/>
      <c r="K21" s="661" t="s">
        <v>1</v>
      </c>
      <c r="L21" s="662"/>
      <c r="M21" s="662"/>
      <c r="N21" s="662"/>
      <c r="O21" s="662"/>
      <c r="P21" s="662"/>
      <c r="Q21" s="662"/>
      <c r="R21" s="662"/>
      <c r="S21" s="662"/>
      <c r="T21" s="663"/>
    </row>
    <row r="22" spans="2:20" ht="50.4" customHeight="1" thickBot="1" x14ac:dyDescent="0.6">
      <c r="B22" s="38" t="s">
        <v>15</v>
      </c>
      <c r="C22" s="13" t="s">
        <v>4</v>
      </c>
      <c r="D22" s="6" t="s">
        <v>11</v>
      </c>
      <c r="E22" s="6" t="s">
        <v>7</v>
      </c>
      <c r="F22" s="6" t="s">
        <v>6</v>
      </c>
      <c r="G22" s="5" t="s">
        <v>28</v>
      </c>
      <c r="H22" s="1" t="s">
        <v>29</v>
      </c>
      <c r="I22" s="2" t="s">
        <v>13</v>
      </c>
      <c r="J22" s="4" t="s">
        <v>78</v>
      </c>
      <c r="K22" s="43" t="s">
        <v>6</v>
      </c>
      <c r="L22" s="5" t="s">
        <v>28</v>
      </c>
      <c r="M22" s="1" t="s">
        <v>29</v>
      </c>
      <c r="N22" s="2" t="s">
        <v>12</v>
      </c>
      <c r="O22" s="2" t="s">
        <v>2</v>
      </c>
      <c r="P22" s="72" t="s">
        <v>48</v>
      </c>
      <c r="Q22" s="1" t="s">
        <v>14</v>
      </c>
      <c r="R22" s="2" t="s">
        <v>8</v>
      </c>
      <c r="S22" s="3" t="s">
        <v>19</v>
      </c>
      <c r="T22" s="4" t="s">
        <v>3</v>
      </c>
    </row>
    <row r="23" spans="2:20" ht="20.25" customHeight="1" x14ac:dyDescent="0.55000000000000004">
      <c r="B23" s="836" t="s">
        <v>9</v>
      </c>
      <c r="C23" s="114"/>
      <c r="D23" s="115"/>
      <c r="E23" s="197"/>
      <c r="F23" s="115"/>
      <c r="G23" s="198"/>
      <c r="H23" s="199"/>
      <c r="I23" s="118"/>
      <c r="J23" s="200"/>
      <c r="K23" s="120"/>
      <c r="L23" s="198"/>
      <c r="M23" s="199"/>
      <c r="N23" s="118"/>
      <c r="O23" s="118"/>
      <c r="P23" s="117" t="str">
        <f t="shared" ref="P23:P24" si="4">IF(G23="","",G23-L23)</f>
        <v/>
      </c>
      <c r="Q23" s="199"/>
      <c r="R23" s="201"/>
      <c r="S23" s="137" t="str">
        <f t="shared" ref="S23:S27" si="5">IF(R23="","",15)</f>
        <v/>
      </c>
      <c r="T23" s="124" t="str">
        <f t="shared" ref="T23:T24" si="6">IF(R23="","",R23*S23)</f>
        <v/>
      </c>
    </row>
    <row r="24" spans="2:20" ht="20.25" customHeight="1" x14ac:dyDescent="0.55000000000000004">
      <c r="B24" s="837"/>
      <c r="C24" s="202"/>
      <c r="D24" s="203"/>
      <c r="E24" s="204"/>
      <c r="F24" s="126"/>
      <c r="G24" s="205"/>
      <c r="H24" s="206"/>
      <c r="I24" s="130"/>
      <c r="J24" s="207"/>
      <c r="K24" s="132"/>
      <c r="L24" s="205"/>
      <c r="M24" s="206"/>
      <c r="N24" s="130"/>
      <c r="O24" s="130"/>
      <c r="P24" s="128" t="str">
        <f t="shared" si="4"/>
        <v/>
      </c>
      <c r="Q24" s="206"/>
      <c r="R24" s="208"/>
      <c r="S24" s="137" t="str">
        <f t="shared" si="5"/>
        <v/>
      </c>
      <c r="T24" s="138" t="str">
        <f t="shared" si="6"/>
        <v/>
      </c>
    </row>
    <row r="25" spans="2:20" ht="20.25" customHeight="1" x14ac:dyDescent="0.55000000000000004">
      <c r="B25" s="837"/>
      <c r="C25" s="202"/>
      <c r="D25" s="203"/>
      <c r="E25" s="204"/>
      <c r="F25" s="126"/>
      <c r="G25" s="205"/>
      <c r="H25" s="206"/>
      <c r="I25" s="130"/>
      <c r="J25" s="207"/>
      <c r="K25" s="132"/>
      <c r="L25" s="205"/>
      <c r="M25" s="206"/>
      <c r="N25" s="130"/>
      <c r="O25" s="130"/>
      <c r="P25" s="128"/>
      <c r="Q25" s="206"/>
      <c r="R25" s="208"/>
      <c r="S25" s="137" t="str">
        <f t="shared" si="5"/>
        <v/>
      </c>
      <c r="T25" s="138"/>
    </row>
    <row r="26" spans="2:20" ht="20.25" customHeight="1" x14ac:dyDescent="0.55000000000000004">
      <c r="B26" s="837"/>
      <c r="C26" s="202"/>
      <c r="D26" s="203"/>
      <c r="E26" s="204"/>
      <c r="F26" s="126"/>
      <c r="G26" s="205"/>
      <c r="H26" s="206"/>
      <c r="I26" s="130"/>
      <c r="J26" s="207"/>
      <c r="K26" s="132"/>
      <c r="L26" s="205"/>
      <c r="M26" s="206"/>
      <c r="N26" s="130"/>
      <c r="O26" s="205"/>
      <c r="P26" s="128"/>
      <c r="Q26" s="206"/>
      <c r="R26" s="208"/>
      <c r="S26" s="137" t="str">
        <f t="shared" si="5"/>
        <v/>
      </c>
      <c r="T26" s="138"/>
    </row>
    <row r="27" spans="2:20" ht="20.25" customHeight="1" thickBot="1" x14ac:dyDescent="0.6">
      <c r="B27" s="837"/>
      <c r="C27" s="209"/>
      <c r="D27" s="203"/>
      <c r="E27" s="204"/>
      <c r="F27" s="140"/>
      <c r="G27" s="210"/>
      <c r="H27" s="211"/>
      <c r="I27" s="143"/>
      <c r="J27" s="212"/>
      <c r="K27" s="145"/>
      <c r="L27" s="210"/>
      <c r="M27" s="211"/>
      <c r="N27" s="143"/>
      <c r="O27" s="210"/>
      <c r="P27" s="141"/>
      <c r="Q27" s="211"/>
      <c r="R27" s="213"/>
      <c r="S27" s="137" t="str">
        <f t="shared" si="5"/>
        <v/>
      </c>
      <c r="T27" s="176"/>
    </row>
    <row r="28" spans="2:20" ht="20.25" customHeight="1" thickTop="1" thickBot="1" x14ac:dyDescent="0.6">
      <c r="B28" s="838"/>
      <c r="C28" s="214" t="s">
        <v>55</v>
      </c>
      <c r="D28" s="839"/>
      <c r="E28" s="840"/>
      <c r="F28" s="215" t="s">
        <v>17</v>
      </c>
      <c r="G28" s="306" t="s">
        <v>130</v>
      </c>
      <c r="H28" s="217"/>
      <c r="I28" s="218">
        <f>SUM(I23:I27)</f>
        <v>0</v>
      </c>
      <c r="J28" s="219">
        <f>SUM(J23:J27)</f>
        <v>0</v>
      </c>
      <c r="K28" s="220" t="s">
        <v>17</v>
      </c>
      <c r="L28" s="306" t="s">
        <v>130</v>
      </c>
      <c r="M28" s="217"/>
      <c r="N28" s="218">
        <f>SUM(N23:N27)</f>
        <v>0</v>
      </c>
      <c r="O28" s="221" t="s">
        <v>17</v>
      </c>
      <c r="P28" s="222" t="s">
        <v>17</v>
      </c>
      <c r="Q28" s="223" t="s">
        <v>17</v>
      </c>
      <c r="R28" s="224">
        <f>SUM(R23:R27)</f>
        <v>0</v>
      </c>
      <c r="S28" s="225" t="s">
        <v>17</v>
      </c>
      <c r="T28" s="226">
        <f>SUM(T23:T27)</f>
        <v>0</v>
      </c>
    </row>
    <row r="29" spans="2:20" ht="20.25" customHeight="1" x14ac:dyDescent="0.55000000000000004">
      <c r="B29" s="777" t="s">
        <v>16</v>
      </c>
      <c r="C29" s="227"/>
      <c r="D29" s="228"/>
      <c r="E29" s="229"/>
      <c r="F29" s="230"/>
      <c r="G29" s="813"/>
      <c r="H29" s="814"/>
      <c r="I29" s="231"/>
      <c r="J29" s="232"/>
      <c r="K29" s="120"/>
      <c r="L29" s="198"/>
      <c r="M29" s="199"/>
      <c r="N29" s="118"/>
      <c r="O29" s="118"/>
      <c r="P29" s="117"/>
      <c r="Q29" s="233"/>
      <c r="R29" s="201"/>
      <c r="S29" s="137" t="str">
        <f t="shared" ref="S29:S33" si="7">IF(R29="","",15)</f>
        <v/>
      </c>
      <c r="T29" s="124" t="str">
        <f>IF(R29="","",R29*S29)</f>
        <v/>
      </c>
    </row>
    <row r="30" spans="2:20" ht="20.25" customHeight="1" x14ac:dyDescent="0.55000000000000004">
      <c r="B30" s="778"/>
      <c r="C30" s="234"/>
      <c r="D30" s="172"/>
      <c r="E30" s="235"/>
      <c r="F30" s="168"/>
      <c r="G30" s="800"/>
      <c r="H30" s="801"/>
      <c r="I30" s="169"/>
      <c r="J30" s="236"/>
      <c r="K30" s="132"/>
      <c r="L30" s="205"/>
      <c r="M30" s="206"/>
      <c r="N30" s="130"/>
      <c r="O30" s="130"/>
      <c r="P30" s="128"/>
      <c r="Q30" s="206"/>
      <c r="R30" s="208"/>
      <c r="S30" s="137" t="str">
        <f t="shared" si="7"/>
        <v/>
      </c>
      <c r="T30" s="138" t="str">
        <f t="shared" ref="T30:T33" si="8">IF(R30="","",R30*S30)</f>
        <v/>
      </c>
    </row>
    <row r="31" spans="2:20" ht="20.25" customHeight="1" x14ac:dyDescent="0.55000000000000004">
      <c r="B31" s="778"/>
      <c r="C31" s="237"/>
      <c r="D31" s="172"/>
      <c r="E31" s="235"/>
      <c r="F31" s="168"/>
      <c r="G31" s="800"/>
      <c r="H31" s="801"/>
      <c r="I31" s="169"/>
      <c r="J31" s="236"/>
      <c r="K31" s="132"/>
      <c r="L31" s="205"/>
      <c r="M31" s="206"/>
      <c r="N31" s="130"/>
      <c r="O31" s="130"/>
      <c r="P31" s="128"/>
      <c r="Q31" s="238"/>
      <c r="R31" s="208"/>
      <c r="S31" s="137" t="str">
        <f t="shared" si="7"/>
        <v/>
      </c>
      <c r="T31" s="138" t="str">
        <f t="shared" si="8"/>
        <v/>
      </c>
    </row>
    <row r="32" spans="2:20" ht="20.25" customHeight="1" x14ac:dyDescent="0.55000000000000004">
      <c r="B32" s="778"/>
      <c r="C32" s="237"/>
      <c r="D32" s="172"/>
      <c r="E32" s="235"/>
      <c r="F32" s="168"/>
      <c r="G32" s="800"/>
      <c r="H32" s="801"/>
      <c r="I32" s="169"/>
      <c r="J32" s="236"/>
      <c r="K32" s="132"/>
      <c r="L32" s="205"/>
      <c r="M32" s="206"/>
      <c r="N32" s="130"/>
      <c r="O32" s="130"/>
      <c r="P32" s="128"/>
      <c r="Q32" s="238"/>
      <c r="R32" s="208"/>
      <c r="S32" s="137" t="str">
        <f t="shared" si="7"/>
        <v/>
      </c>
      <c r="T32" s="138" t="str">
        <f t="shared" si="8"/>
        <v/>
      </c>
    </row>
    <row r="33" spans="2:20" ht="20.25" customHeight="1" thickBot="1" x14ac:dyDescent="0.6">
      <c r="B33" s="778"/>
      <c r="C33" s="239"/>
      <c r="D33" s="172"/>
      <c r="E33" s="235"/>
      <c r="F33" s="168"/>
      <c r="G33" s="800"/>
      <c r="H33" s="801"/>
      <c r="I33" s="174"/>
      <c r="J33" s="240"/>
      <c r="K33" s="145"/>
      <c r="L33" s="210"/>
      <c r="M33" s="211"/>
      <c r="N33" s="143"/>
      <c r="O33" s="143"/>
      <c r="P33" s="141"/>
      <c r="Q33" s="241"/>
      <c r="R33" s="213"/>
      <c r="S33" s="137" t="str">
        <f t="shared" si="7"/>
        <v/>
      </c>
      <c r="T33" s="138" t="str">
        <f t="shared" si="8"/>
        <v/>
      </c>
    </row>
    <row r="34" spans="2:20" ht="20.25" customHeight="1" thickTop="1" thickBot="1" x14ac:dyDescent="0.6">
      <c r="B34" s="779"/>
      <c r="C34" s="242" t="s">
        <v>56</v>
      </c>
      <c r="D34" s="802"/>
      <c r="E34" s="803"/>
      <c r="F34" s="243" t="s">
        <v>17</v>
      </c>
      <c r="G34" s="804"/>
      <c r="H34" s="805"/>
      <c r="I34" s="244"/>
      <c r="J34" s="245"/>
      <c r="K34" s="220" t="s">
        <v>17</v>
      </c>
      <c r="L34" s="306" t="s">
        <v>130</v>
      </c>
      <c r="M34" s="217"/>
      <c r="N34" s="218">
        <f>SUM(N29:N33)</f>
        <v>0</v>
      </c>
      <c r="O34" s="246" t="s">
        <v>17</v>
      </c>
      <c r="P34" s="225" t="s">
        <v>17</v>
      </c>
      <c r="Q34" s="223" t="s">
        <v>17</v>
      </c>
      <c r="R34" s="224">
        <f>SUM(R29:R33)</f>
        <v>0</v>
      </c>
      <c r="S34" s="225" t="s">
        <v>17</v>
      </c>
      <c r="T34" s="226">
        <f>SUM(T29:T33)</f>
        <v>0</v>
      </c>
    </row>
    <row r="35" spans="2:20" ht="20.25" customHeight="1" thickBot="1" x14ac:dyDescent="0.6">
      <c r="B35" s="73"/>
      <c r="C35" s="247"/>
      <c r="D35" s="811"/>
      <c r="E35" s="812"/>
      <c r="F35" s="248" t="s">
        <v>17</v>
      </c>
      <c r="G35" s="249" t="s">
        <v>24</v>
      </c>
      <c r="H35" s="250"/>
      <c r="I35" s="251">
        <f>I28</f>
        <v>0</v>
      </c>
      <c r="J35" s="252">
        <f>J28</f>
        <v>0</v>
      </c>
      <c r="K35" s="253" t="s">
        <v>17</v>
      </c>
      <c r="L35" s="254" t="s">
        <v>46</v>
      </c>
      <c r="M35" s="250"/>
      <c r="N35" s="255">
        <f>N34+N28</f>
        <v>0</v>
      </c>
      <c r="O35" s="256" t="s">
        <v>17</v>
      </c>
      <c r="P35" s="257" t="s">
        <v>17</v>
      </c>
      <c r="Q35" s="250" t="s">
        <v>17</v>
      </c>
      <c r="R35" s="258">
        <f>R28-R34</f>
        <v>0</v>
      </c>
      <c r="S35" s="257" t="s">
        <v>17</v>
      </c>
      <c r="T35" s="259">
        <f>T28-T34</f>
        <v>0</v>
      </c>
    </row>
    <row r="36" spans="2:20" ht="18.5" customHeight="1" thickBot="1" x14ac:dyDescent="0.65">
      <c r="B36" s="749"/>
      <c r="C36" s="857"/>
      <c r="D36" s="57"/>
      <c r="E36" s="57"/>
      <c r="G36" s="46"/>
      <c r="I36" s="70" t="s">
        <v>73</v>
      </c>
      <c r="J36" s="47"/>
      <c r="K36" s="16"/>
      <c r="N36" s="71" t="s">
        <v>64</v>
      </c>
      <c r="P36" s="48"/>
      <c r="R36" s="45" t="s">
        <v>74</v>
      </c>
      <c r="S36" s="49"/>
      <c r="T36" s="80" t="s">
        <v>65</v>
      </c>
    </row>
    <row r="37" spans="2:20" ht="33" customHeight="1" thickBot="1" x14ac:dyDescent="0.6">
      <c r="B37" s="56"/>
      <c r="C37" s="19" t="s">
        <v>45</v>
      </c>
      <c r="D37" s="765"/>
      <c r="E37" s="765"/>
      <c r="F37" s="26"/>
      <c r="G37" s="750"/>
      <c r="H37" s="854"/>
      <c r="I37" s="85">
        <f>I28</f>
        <v>0</v>
      </c>
      <c r="J37" s="47" t="s">
        <v>59</v>
      </c>
      <c r="K37" s="51"/>
      <c r="L37" s="52"/>
      <c r="M37" s="53"/>
      <c r="N37" s="85">
        <f>N28+N34</f>
        <v>0</v>
      </c>
      <c r="O37" s="54" t="s">
        <v>59</v>
      </c>
      <c r="P37" s="834"/>
      <c r="Q37" s="834"/>
      <c r="R37" s="86">
        <f>SUM(R19,R35)</f>
        <v>0</v>
      </c>
      <c r="S37" s="50"/>
      <c r="T37" s="86">
        <f>SUM(T19,T35)</f>
        <v>0</v>
      </c>
    </row>
    <row r="38" spans="2:20" ht="4.1500000000000004" customHeight="1" thickBot="1" x14ac:dyDescent="0.6">
      <c r="C38" s="8"/>
      <c r="K38" s="87"/>
      <c r="S38" s="810"/>
      <c r="T38" s="810"/>
    </row>
    <row r="39" spans="2:20" ht="19.399999999999999" customHeight="1" thickBot="1" x14ac:dyDescent="0.6">
      <c r="B39" s="107"/>
      <c r="C39" s="260" t="s">
        <v>43</v>
      </c>
      <c r="D39" s="844" t="s">
        <v>40</v>
      </c>
      <c r="E39" s="845"/>
      <c r="F39" s="261"/>
      <c r="G39" s="397" t="s">
        <v>136</v>
      </c>
      <c r="H39" s="395" t="s">
        <v>29</v>
      </c>
      <c r="I39" s="262" t="s">
        <v>42</v>
      </c>
      <c r="J39" s="263" t="s">
        <v>41</v>
      </c>
      <c r="K39" s="87"/>
      <c r="S39" s="88"/>
      <c r="T39" s="88"/>
    </row>
    <row r="40" spans="2:20" ht="19.399999999999999" customHeight="1" x14ac:dyDescent="0.55000000000000004">
      <c r="B40" s="107"/>
      <c r="C40" s="841" t="s">
        <v>5</v>
      </c>
      <c r="D40" s="826" t="s">
        <v>52</v>
      </c>
      <c r="E40" s="827"/>
      <c r="F40" s="264"/>
      <c r="G40" s="118">
        <f>G19</f>
        <v>0</v>
      </c>
      <c r="H40" s="115" t="s">
        <v>36</v>
      </c>
      <c r="I40" s="264"/>
      <c r="J40" s="265">
        <f>G40*0.438/1000</f>
        <v>0</v>
      </c>
      <c r="K40" s="8"/>
      <c r="M40" s="8"/>
      <c r="S40" s="8"/>
    </row>
    <row r="41" spans="2:20" ht="19.399999999999999" customHeight="1" x14ac:dyDescent="0.55000000000000004">
      <c r="B41" s="107"/>
      <c r="C41" s="842"/>
      <c r="D41" s="828" t="s">
        <v>60</v>
      </c>
      <c r="E41" s="829"/>
      <c r="F41" s="266"/>
      <c r="G41" s="130"/>
      <c r="H41" s="126" t="s">
        <v>36</v>
      </c>
      <c r="I41" s="266"/>
      <c r="J41" s="267"/>
      <c r="K41" s="8"/>
      <c r="M41" s="8"/>
      <c r="S41" s="8"/>
    </row>
    <row r="42" spans="2:20" ht="19.399999999999999" customHeight="1" thickBot="1" x14ac:dyDescent="0.6">
      <c r="B42" s="107"/>
      <c r="C42" s="843"/>
      <c r="D42" s="830" t="s">
        <v>54</v>
      </c>
      <c r="E42" s="831"/>
      <c r="F42" s="268"/>
      <c r="G42" s="269">
        <f>SUM(G40:G41)</f>
        <v>0</v>
      </c>
      <c r="H42" s="126" t="s">
        <v>36</v>
      </c>
      <c r="I42" s="268"/>
      <c r="J42" s="270">
        <f>J40</f>
        <v>0</v>
      </c>
      <c r="K42" s="8"/>
      <c r="M42" s="8"/>
      <c r="S42" s="8"/>
    </row>
    <row r="43" spans="2:20" ht="19.399999999999999" customHeight="1" x14ac:dyDescent="0.55000000000000004">
      <c r="B43" s="107"/>
      <c r="C43" s="841" t="s">
        <v>39</v>
      </c>
      <c r="D43" s="832" t="str">
        <f>IF(施設①!D43="","",施設①!D43)</f>
        <v/>
      </c>
      <c r="E43" s="833"/>
      <c r="F43" s="271"/>
      <c r="G43" s="118"/>
      <c r="H43" s="115"/>
      <c r="I43" s="118"/>
      <c r="J43" s="265"/>
      <c r="K43" s="92"/>
      <c r="R43" s="823"/>
    </row>
    <row r="44" spans="2:20" ht="19.399999999999999" customHeight="1" x14ac:dyDescent="0.55000000000000004">
      <c r="B44" s="107"/>
      <c r="C44" s="842"/>
      <c r="D44" s="824" t="str">
        <f>IF(施設①!D44="","",施設①!D44)</f>
        <v/>
      </c>
      <c r="E44" s="825"/>
      <c r="F44" s="272"/>
      <c r="G44" s="130"/>
      <c r="H44" s="126"/>
      <c r="I44" s="130"/>
      <c r="J44" s="273"/>
      <c r="K44" s="92"/>
      <c r="R44" s="823"/>
    </row>
    <row r="45" spans="2:20" ht="19.399999999999999" customHeight="1" x14ac:dyDescent="0.55000000000000004">
      <c r="B45" s="107"/>
      <c r="C45" s="842"/>
      <c r="D45" s="824" t="str">
        <f>IF(施設①!D45="","",施設①!D45)</f>
        <v/>
      </c>
      <c r="E45" s="825"/>
      <c r="F45" s="272"/>
      <c r="G45" s="130"/>
      <c r="H45" s="126"/>
      <c r="I45" s="130"/>
      <c r="J45" s="273"/>
      <c r="K45" s="92"/>
      <c r="Q45" s="63"/>
      <c r="R45" s="26"/>
    </row>
    <row r="46" spans="2:20" ht="19.399999999999999" customHeight="1" x14ac:dyDescent="0.55000000000000004">
      <c r="B46" s="107"/>
      <c r="C46" s="842"/>
      <c r="D46" s="824" t="str">
        <f>IF(施設①!D46="","",施設①!D46)</f>
        <v/>
      </c>
      <c r="E46" s="825"/>
      <c r="F46" s="272"/>
      <c r="G46" s="130"/>
      <c r="H46" s="126"/>
      <c r="I46" s="130"/>
      <c r="J46" s="273"/>
      <c r="K46" s="92"/>
      <c r="Q46" s="63"/>
      <c r="R46" s="26"/>
    </row>
    <row r="47" spans="2:20" ht="19.399999999999999" customHeight="1" thickBot="1" x14ac:dyDescent="0.6">
      <c r="B47" s="107"/>
      <c r="C47" s="843"/>
      <c r="D47" s="855" t="str">
        <f>IF(施設①!D47="","",施設①!D47)</f>
        <v/>
      </c>
      <c r="E47" s="856"/>
      <c r="F47" s="275"/>
      <c r="G47" s="269"/>
      <c r="H47" s="274"/>
      <c r="I47" s="269"/>
      <c r="J47" s="270"/>
      <c r="K47" s="92"/>
      <c r="Q47" s="63"/>
      <c r="R47" s="26"/>
    </row>
    <row r="48" spans="2:20" ht="15" customHeight="1" thickBot="1" x14ac:dyDescent="0.6">
      <c r="B48" s="776" t="s">
        <v>186</v>
      </c>
      <c r="C48" s="776"/>
      <c r="D48" s="776"/>
      <c r="E48" s="776"/>
      <c r="F48" s="776"/>
      <c r="G48" s="776"/>
      <c r="I48" s="69" t="s">
        <v>66</v>
      </c>
      <c r="J48" s="95" t="s">
        <v>67</v>
      </c>
      <c r="K48" s="92"/>
      <c r="N48" s="26"/>
      <c r="Q48" s="63"/>
      <c r="R48" s="26"/>
    </row>
    <row r="49" spans="2:18" ht="41.15" customHeight="1" thickBot="1" x14ac:dyDescent="0.6">
      <c r="B49" s="776"/>
      <c r="C49" s="776"/>
      <c r="D49" s="776"/>
      <c r="E49" s="776"/>
      <c r="F49" s="776"/>
      <c r="G49" s="776"/>
      <c r="I49" s="76">
        <f>SUM(I43:I47)</f>
        <v>0</v>
      </c>
      <c r="J49" s="77">
        <f>SUM(J42:J47)</f>
        <v>0</v>
      </c>
      <c r="K49" s="92"/>
      <c r="N49" s="96"/>
      <c r="P49" s="63"/>
      <c r="Q49" s="63"/>
      <c r="R49" s="96"/>
    </row>
    <row r="50" spans="2:18" ht="19.399999999999999" customHeight="1" x14ac:dyDescent="0.55000000000000004">
      <c r="K50" s="92"/>
    </row>
    <row r="51" spans="2:18" ht="19.399999999999999" customHeight="1" x14ac:dyDescent="0.55000000000000004">
      <c r="K51" s="87"/>
    </row>
    <row r="52" spans="2:18" ht="19.399999999999999" customHeight="1" x14ac:dyDescent="0.55000000000000004"/>
    <row r="53" spans="2:18" ht="19.399999999999999" customHeight="1" x14ac:dyDescent="0.55000000000000004"/>
    <row r="54" spans="2:18" ht="19.399999999999999" customHeight="1" x14ac:dyDescent="0.55000000000000004"/>
    <row r="55" spans="2:18" ht="19.399999999999999" customHeight="1" x14ac:dyDescent="0.55000000000000004"/>
  </sheetData>
  <mergeCells count="74">
    <mergeCell ref="B13:B18"/>
    <mergeCell ref="G13:H13"/>
    <mergeCell ref="L13:M13"/>
    <mergeCell ref="P13:Q13"/>
    <mergeCell ref="B36:C36"/>
    <mergeCell ref="B23:B28"/>
    <mergeCell ref="D28:E28"/>
    <mergeCell ref="B29:B34"/>
    <mergeCell ref="G29:H29"/>
    <mergeCell ref="G30:H30"/>
    <mergeCell ref="C40:C42"/>
    <mergeCell ref="D40:E40"/>
    <mergeCell ref="D41:E41"/>
    <mergeCell ref="D42:E42"/>
    <mergeCell ref="D43:E43"/>
    <mergeCell ref="C43:C47"/>
    <mergeCell ref="D46:E46"/>
    <mergeCell ref="D47:E47"/>
    <mergeCell ref="D45:E45"/>
    <mergeCell ref="R43:R44"/>
    <mergeCell ref="D44:E44"/>
    <mergeCell ref="L19:M19"/>
    <mergeCell ref="P19:Q19"/>
    <mergeCell ref="D37:E37"/>
    <mergeCell ref="G37:H37"/>
    <mergeCell ref="P37:Q37"/>
    <mergeCell ref="D39:E39"/>
    <mergeCell ref="G32:H32"/>
    <mergeCell ref="G33:H33"/>
    <mergeCell ref="D19:E19"/>
    <mergeCell ref="G19:H19"/>
    <mergeCell ref="S38:T38"/>
    <mergeCell ref="F21:J21"/>
    <mergeCell ref="K21:T21"/>
    <mergeCell ref="G31:H31"/>
    <mergeCell ref="D35:E35"/>
    <mergeCell ref="D34:E34"/>
    <mergeCell ref="G34:H34"/>
    <mergeCell ref="G14:H14"/>
    <mergeCell ref="L14:M14"/>
    <mergeCell ref="P14:Q14"/>
    <mergeCell ref="G15:H15"/>
    <mergeCell ref="L15:M15"/>
    <mergeCell ref="P15:Q15"/>
    <mergeCell ref="D18:E18"/>
    <mergeCell ref="G18:H18"/>
    <mergeCell ref="L18:M18"/>
    <mergeCell ref="P18:Q18"/>
    <mergeCell ref="G16:H16"/>
    <mergeCell ref="P16:Q16"/>
    <mergeCell ref="G17:H17"/>
    <mergeCell ref="P17:Q17"/>
    <mergeCell ref="P11:Q11"/>
    <mergeCell ref="F5:J5"/>
    <mergeCell ref="K5:T5"/>
    <mergeCell ref="G6:H6"/>
    <mergeCell ref="L6:M6"/>
    <mergeCell ref="P6:Q6"/>
    <mergeCell ref="B48:G49"/>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s>
  <phoneticPr fontId="2"/>
  <pageMargins left="0.28000000000000003" right="0.2" top="0.37" bottom="0.33" header="0.3" footer="0.3"/>
  <pageSetup paperSize="9" scale="57"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FAECD-1F61-4EF8-B0F5-96CD6383A2A5}">
  <sheetPr>
    <pageSetUpPr fitToPage="1"/>
  </sheetPr>
  <dimension ref="A1:U66"/>
  <sheetViews>
    <sheetView showGridLines="0" topLeftCell="J19" zoomScale="115" zoomScaleNormal="115" workbookViewId="0">
      <selection activeCell="O3" sqref="O3"/>
    </sheetView>
  </sheetViews>
  <sheetFormatPr defaultColWidth="8.75" defaultRowHeight="16.5" x14ac:dyDescent="0.55000000000000004"/>
  <cols>
    <col min="1" max="1" width="0.9140625" style="276" hidden="1" customWidth="1"/>
    <col min="2" max="2" width="6.08203125" style="276" customWidth="1"/>
    <col min="3" max="3" width="26.4140625" style="277" customWidth="1"/>
    <col min="4" max="4" width="13.08203125" style="278" customWidth="1"/>
    <col min="5" max="5" width="11.6640625" style="278" customWidth="1"/>
    <col min="6" max="6" width="8" style="278" customWidth="1"/>
    <col min="7" max="7" width="12.4140625" style="276" customWidth="1"/>
    <col min="8" max="8" width="7.08203125" style="278" customWidth="1"/>
    <col min="9" max="9" width="14.6640625" style="276" customWidth="1"/>
    <col min="10" max="10" width="14.75" style="276" customWidth="1"/>
    <col min="11" max="11" width="9.08203125" style="279" customWidth="1"/>
    <col min="12" max="12" width="11.9140625" style="276" customWidth="1"/>
    <col min="13" max="13" width="6.6640625" style="278" customWidth="1"/>
    <col min="14" max="14" width="13.75" style="276" customWidth="1"/>
    <col min="15" max="15" width="13.6640625" style="276" customWidth="1"/>
    <col min="16" max="16" width="12.08203125" style="276" customWidth="1"/>
    <col min="17" max="17" width="6" style="276" customWidth="1"/>
    <col min="18" max="18" width="16.6640625" style="276" customWidth="1"/>
    <col min="19" max="19" width="7.08203125" style="278" customWidth="1"/>
    <col min="20" max="20" width="15.08203125" style="276" customWidth="1"/>
    <col min="21" max="21" width="5.4140625" style="276" customWidth="1"/>
    <col min="22" max="16384" width="8.75" style="276"/>
  </cols>
  <sheetData>
    <row r="1" spans="2:20" ht="5.15" customHeight="1" x14ac:dyDescent="0.55000000000000004"/>
    <row r="2" spans="2:20" x14ac:dyDescent="0.55000000000000004">
      <c r="T2" s="280" t="s">
        <v>18</v>
      </c>
    </row>
    <row r="3" spans="2:20" ht="38.25" customHeight="1" x14ac:dyDescent="0.55000000000000004">
      <c r="B3" s="19" t="s">
        <v>69</v>
      </c>
      <c r="D3" s="282"/>
      <c r="E3" s="282"/>
      <c r="F3" s="282"/>
    </row>
    <row r="4" spans="2:20" ht="33.65" customHeight="1" thickBot="1" x14ac:dyDescent="0.6">
      <c r="C4" s="407" t="s">
        <v>165</v>
      </c>
    </row>
    <row r="5" spans="2:20" ht="25.25" customHeight="1" thickBot="1" x14ac:dyDescent="0.6">
      <c r="C5" s="281"/>
      <c r="E5" s="254"/>
      <c r="F5" s="661" t="s">
        <v>0</v>
      </c>
      <c r="G5" s="662"/>
      <c r="H5" s="662"/>
      <c r="I5" s="662"/>
      <c r="J5" s="663"/>
      <c r="K5" s="661" t="s">
        <v>1</v>
      </c>
      <c r="L5" s="662"/>
      <c r="M5" s="662"/>
      <c r="N5" s="662"/>
      <c r="O5" s="662"/>
      <c r="P5" s="662"/>
      <c r="Q5" s="662"/>
      <c r="R5" s="662"/>
      <c r="S5" s="662"/>
      <c r="T5" s="663"/>
    </row>
    <row r="6" spans="2:20" ht="47.5" customHeight="1" thickBot="1" x14ac:dyDescent="0.6">
      <c r="B6" s="371" t="s">
        <v>5</v>
      </c>
      <c r="C6" s="13" t="s">
        <v>4</v>
      </c>
      <c r="D6" s="6" t="s">
        <v>11</v>
      </c>
      <c r="E6" s="6"/>
      <c r="F6" s="6" t="s">
        <v>6</v>
      </c>
      <c r="G6" s="728" t="s">
        <v>31</v>
      </c>
      <c r="H6" s="729"/>
      <c r="I6" s="2" t="s">
        <v>32</v>
      </c>
      <c r="J6" s="4" t="s">
        <v>78</v>
      </c>
      <c r="K6" s="43" t="s">
        <v>6</v>
      </c>
      <c r="L6" s="728" t="s">
        <v>33</v>
      </c>
      <c r="M6" s="729"/>
      <c r="N6" s="2" t="s">
        <v>34</v>
      </c>
      <c r="O6" s="2" t="s">
        <v>2</v>
      </c>
      <c r="P6" s="728" t="s">
        <v>44</v>
      </c>
      <c r="Q6" s="729"/>
      <c r="R6" s="2" t="s">
        <v>8</v>
      </c>
      <c r="S6" s="3" t="s">
        <v>19</v>
      </c>
      <c r="T6" s="4" t="s">
        <v>3</v>
      </c>
    </row>
    <row r="7" spans="2:20" ht="20.25" customHeight="1" x14ac:dyDescent="0.55000000000000004">
      <c r="B7" s="878" t="s">
        <v>9</v>
      </c>
      <c r="C7" s="114" t="s">
        <v>10</v>
      </c>
      <c r="D7" s="115" t="s">
        <v>50</v>
      </c>
      <c r="E7" s="116" t="s">
        <v>17</v>
      </c>
      <c r="F7" s="115">
        <v>5</v>
      </c>
      <c r="G7" s="849">
        <v>3000</v>
      </c>
      <c r="H7" s="850"/>
      <c r="I7" s="118"/>
      <c r="J7" s="119">
        <f>IF(G7="","",G7*0.438/1000)</f>
        <v>1.3140000000000001</v>
      </c>
      <c r="K7" s="120"/>
      <c r="L7" s="782"/>
      <c r="M7" s="783"/>
      <c r="N7" s="121"/>
      <c r="O7" s="121">
        <f>24*20*12</f>
        <v>5760</v>
      </c>
      <c r="P7" s="782">
        <f>IF(G7="","",(G7-L7))</f>
        <v>3000</v>
      </c>
      <c r="Q7" s="783"/>
      <c r="R7" s="122">
        <f>IF(P7="","",P7*0.438/1000)</f>
        <v>1.3140000000000001</v>
      </c>
      <c r="S7" s="123">
        <v>15</v>
      </c>
      <c r="T7" s="124">
        <f>IF(R7="","",R7*S7)</f>
        <v>19.71</v>
      </c>
    </row>
    <row r="8" spans="2:20" ht="20.25" customHeight="1" x14ac:dyDescent="0.55000000000000004">
      <c r="B8" s="879"/>
      <c r="C8" s="125" t="s">
        <v>70</v>
      </c>
      <c r="D8" s="126" t="s">
        <v>50</v>
      </c>
      <c r="E8" s="127" t="s">
        <v>17</v>
      </c>
      <c r="F8" s="126" t="s">
        <v>71</v>
      </c>
      <c r="G8" s="851">
        <v>200000</v>
      </c>
      <c r="H8" s="852"/>
      <c r="I8" s="130"/>
      <c r="J8" s="131">
        <f>G8*0.438/1000</f>
        <v>87.6</v>
      </c>
      <c r="K8" s="132"/>
      <c r="L8" s="792">
        <v>8000</v>
      </c>
      <c r="M8" s="793"/>
      <c r="N8" s="135"/>
      <c r="O8" s="135"/>
      <c r="P8" s="792">
        <f>IF(G8="","",G8-L8)</f>
        <v>192000</v>
      </c>
      <c r="Q8" s="793"/>
      <c r="R8" s="136">
        <f>IF(P8="","",P8*0.438/1000)</f>
        <v>84.096000000000004</v>
      </c>
      <c r="S8" s="137">
        <v>15</v>
      </c>
      <c r="T8" s="138">
        <f>IF(R8="","",R8*S8)</f>
        <v>1261.44</v>
      </c>
    </row>
    <row r="9" spans="2:20" ht="20.25" customHeight="1" x14ac:dyDescent="0.55000000000000004">
      <c r="B9" s="879"/>
      <c r="C9" s="125"/>
      <c r="D9" s="126"/>
      <c r="E9" s="127" t="s">
        <v>17</v>
      </c>
      <c r="F9" s="126"/>
      <c r="G9" s="851"/>
      <c r="H9" s="852"/>
      <c r="I9" s="130"/>
      <c r="J9" s="131" t="str">
        <f>IF(G9="","",G9*0.438/1000)</f>
        <v/>
      </c>
      <c r="K9" s="132"/>
      <c r="L9" s="792"/>
      <c r="M9" s="793"/>
      <c r="N9" s="135"/>
      <c r="O9" s="135"/>
      <c r="P9" s="792" t="str">
        <f>IF(G9="","",G9-L9)</f>
        <v/>
      </c>
      <c r="Q9" s="793"/>
      <c r="R9" s="136" t="str">
        <f>IF(P9="","",P9*0.438/1000)</f>
        <v/>
      </c>
      <c r="S9" s="137"/>
      <c r="T9" s="138" t="str">
        <f>IF(R9="","",R9*S9)</f>
        <v/>
      </c>
    </row>
    <row r="10" spans="2:20" ht="20.25" customHeight="1" x14ac:dyDescent="0.55000000000000004">
      <c r="B10" s="879"/>
      <c r="C10" s="125"/>
      <c r="D10" s="126"/>
      <c r="E10" s="127" t="s">
        <v>17</v>
      </c>
      <c r="F10" s="126"/>
      <c r="G10" s="128"/>
      <c r="H10" s="129"/>
      <c r="I10" s="130"/>
      <c r="J10" s="131"/>
      <c r="K10" s="132"/>
      <c r="L10" s="133"/>
      <c r="M10" s="134"/>
      <c r="N10" s="135"/>
      <c r="O10" s="135"/>
      <c r="P10" s="133"/>
      <c r="Q10" s="134"/>
      <c r="R10" s="136"/>
      <c r="S10" s="137"/>
      <c r="T10" s="138"/>
    </row>
    <row r="11" spans="2:20" ht="20.25" customHeight="1" thickBot="1" x14ac:dyDescent="0.6">
      <c r="B11" s="879"/>
      <c r="C11" s="139"/>
      <c r="D11" s="126"/>
      <c r="E11" s="127" t="s">
        <v>17</v>
      </c>
      <c r="F11" s="140"/>
      <c r="G11" s="141"/>
      <c r="H11" s="142"/>
      <c r="I11" s="143"/>
      <c r="J11" s="144"/>
      <c r="K11" s="145"/>
      <c r="L11" s="146"/>
      <c r="M11" s="147"/>
      <c r="N11" s="148"/>
      <c r="O11" s="148"/>
      <c r="P11" s="146"/>
      <c r="Q11" s="147"/>
      <c r="R11" s="284"/>
      <c r="S11" s="285"/>
      <c r="T11" s="176"/>
    </row>
    <row r="12" spans="2:20" ht="20.25" customHeight="1" thickTop="1" thickBot="1" x14ac:dyDescent="0.6">
      <c r="B12" s="880"/>
      <c r="C12" s="149" t="s">
        <v>22</v>
      </c>
      <c r="D12" s="786"/>
      <c r="E12" s="787"/>
      <c r="F12" s="150" t="s">
        <v>17</v>
      </c>
      <c r="G12" s="788">
        <f>SUM(G7:G9)</f>
        <v>203000</v>
      </c>
      <c r="H12" s="789"/>
      <c r="I12" s="151">
        <f>SUM(I7:I9)</f>
        <v>0</v>
      </c>
      <c r="J12" s="152">
        <f>SUM(J7:J9)</f>
        <v>88.913999999999987</v>
      </c>
      <c r="K12" s="153" t="s">
        <v>17</v>
      </c>
      <c r="L12" s="790">
        <f>SUM(L7:L9)</f>
        <v>8000</v>
      </c>
      <c r="M12" s="791"/>
      <c r="N12" s="151">
        <f>SUM(N7:N9)</f>
        <v>0</v>
      </c>
      <c r="O12" s="154" t="s">
        <v>17</v>
      </c>
      <c r="P12" s="790">
        <f>SUM(P7:P9)</f>
        <v>195000</v>
      </c>
      <c r="Q12" s="791"/>
      <c r="R12" s="155">
        <f>SUM(R7:R9)</f>
        <v>85.41</v>
      </c>
      <c r="S12" s="156" t="s">
        <v>17</v>
      </c>
      <c r="T12" s="157">
        <f>SUM(T7:T9)</f>
        <v>1281.1500000000001</v>
      </c>
    </row>
    <row r="13" spans="2:20" ht="20.25" customHeight="1" thickTop="1" x14ac:dyDescent="0.55000000000000004">
      <c r="B13" s="874" t="s">
        <v>16</v>
      </c>
      <c r="C13" s="286" t="s">
        <v>51</v>
      </c>
      <c r="D13" s="287" t="s">
        <v>50</v>
      </c>
      <c r="E13" s="160" t="s">
        <v>17</v>
      </c>
      <c r="F13" s="161"/>
      <c r="G13" s="796"/>
      <c r="H13" s="797"/>
      <c r="I13" s="162"/>
      <c r="J13" s="163"/>
      <c r="K13" s="164">
        <v>1</v>
      </c>
      <c r="L13" s="798">
        <v>80000</v>
      </c>
      <c r="M13" s="799"/>
      <c r="N13" s="165"/>
      <c r="O13" s="165">
        <v>5760</v>
      </c>
      <c r="P13" s="798">
        <f>IF(AND(L13="",N13=""),"",L13-N13)</f>
        <v>80000</v>
      </c>
      <c r="Q13" s="877"/>
      <c r="R13" s="166">
        <f>IF(P13="","",P13*0.438/1000)</f>
        <v>35.04</v>
      </c>
      <c r="S13" s="288">
        <v>15</v>
      </c>
      <c r="T13" s="167">
        <f t="shared" ref="T13:T15" si="0">IF(R13="","",R13*S13)</f>
        <v>525.6</v>
      </c>
    </row>
    <row r="14" spans="2:20" ht="20.25" customHeight="1" x14ac:dyDescent="0.55000000000000004">
      <c r="B14" s="875"/>
      <c r="C14" s="237" t="s">
        <v>72</v>
      </c>
      <c r="D14" s="172" t="s">
        <v>25</v>
      </c>
      <c r="E14" s="127" t="s">
        <v>17</v>
      </c>
      <c r="F14" s="168"/>
      <c r="G14" s="800"/>
      <c r="H14" s="801"/>
      <c r="I14" s="169"/>
      <c r="J14" s="170"/>
      <c r="K14" s="132">
        <v>1</v>
      </c>
      <c r="L14" s="792"/>
      <c r="M14" s="793"/>
      <c r="N14" s="135">
        <v>200000</v>
      </c>
      <c r="O14" s="135">
        <v>5760</v>
      </c>
      <c r="P14" s="792">
        <f t="shared" ref="P14:P15" si="1">IF(AND(L14="",N14=""),"",L14-N14)</f>
        <v>-200000</v>
      </c>
      <c r="Q14" s="853"/>
      <c r="R14" s="136">
        <f>IF(P14="","",P14*0.438/1000)</f>
        <v>-87.6</v>
      </c>
      <c r="S14" s="289">
        <v>15</v>
      </c>
      <c r="T14" s="138">
        <f t="shared" si="0"/>
        <v>-1314</v>
      </c>
    </row>
    <row r="15" spans="2:20" ht="20.25" customHeight="1" x14ac:dyDescent="0.55000000000000004">
      <c r="B15" s="875"/>
      <c r="C15" s="237"/>
      <c r="D15" s="172"/>
      <c r="E15" s="127" t="s">
        <v>17</v>
      </c>
      <c r="F15" s="168"/>
      <c r="G15" s="800"/>
      <c r="H15" s="801"/>
      <c r="I15" s="169"/>
      <c r="J15" s="170"/>
      <c r="K15" s="132"/>
      <c r="L15" s="792"/>
      <c r="M15" s="793"/>
      <c r="N15" s="135"/>
      <c r="O15" s="135"/>
      <c r="P15" s="792" t="str">
        <f t="shared" si="1"/>
        <v/>
      </c>
      <c r="Q15" s="853"/>
      <c r="R15" s="136" t="str">
        <f>IF(P15="","",P15*0.438/1000)</f>
        <v/>
      </c>
      <c r="S15" s="289"/>
      <c r="T15" s="138" t="str">
        <f t="shared" si="0"/>
        <v/>
      </c>
    </row>
    <row r="16" spans="2:20" ht="20.25" customHeight="1" x14ac:dyDescent="0.55000000000000004">
      <c r="B16" s="875"/>
      <c r="C16" s="237"/>
      <c r="D16" s="172"/>
      <c r="E16" s="127" t="s">
        <v>17</v>
      </c>
      <c r="F16" s="172"/>
      <c r="G16" s="800"/>
      <c r="H16" s="801"/>
      <c r="I16" s="169"/>
      <c r="J16" s="170"/>
      <c r="K16" s="132"/>
      <c r="L16" s="133"/>
      <c r="M16" s="134"/>
      <c r="N16" s="135"/>
      <c r="O16" s="135"/>
      <c r="P16" s="133"/>
      <c r="Q16" s="171"/>
      <c r="R16" s="136"/>
      <c r="S16" s="137"/>
      <c r="T16" s="138"/>
    </row>
    <row r="17" spans="2:20" ht="20.25" customHeight="1" thickBot="1" x14ac:dyDescent="0.6">
      <c r="B17" s="875"/>
      <c r="C17" s="239"/>
      <c r="D17" s="172"/>
      <c r="E17" s="127" t="s">
        <v>17</v>
      </c>
      <c r="F17" s="173"/>
      <c r="G17" s="800"/>
      <c r="H17" s="801"/>
      <c r="I17" s="174"/>
      <c r="J17" s="175"/>
      <c r="K17" s="145"/>
      <c r="L17" s="146"/>
      <c r="M17" s="147"/>
      <c r="N17" s="148"/>
      <c r="O17" s="148"/>
      <c r="P17" s="146"/>
      <c r="Q17" s="290"/>
      <c r="R17" s="284"/>
      <c r="S17" s="285"/>
      <c r="T17" s="176"/>
    </row>
    <row r="18" spans="2:20" ht="20.25" customHeight="1" thickTop="1" thickBot="1" x14ac:dyDescent="0.6">
      <c r="B18" s="876"/>
      <c r="C18" s="177" t="s">
        <v>23</v>
      </c>
      <c r="D18" s="802"/>
      <c r="E18" s="803"/>
      <c r="F18" s="178" t="s">
        <v>17</v>
      </c>
      <c r="G18" s="804"/>
      <c r="H18" s="805"/>
      <c r="I18" s="179"/>
      <c r="J18" s="180"/>
      <c r="K18" s="181" t="s">
        <v>17</v>
      </c>
      <c r="L18" s="806">
        <f>SUM(L13:L15)</f>
        <v>80000</v>
      </c>
      <c r="M18" s="807"/>
      <c r="N18" s="182">
        <f>SUM(N13:N15)</f>
        <v>200000</v>
      </c>
      <c r="O18" s="183" t="s">
        <v>17</v>
      </c>
      <c r="P18" s="806">
        <f>SUM(P13:P15)</f>
        <v>-120000</v>
      </c>
      <c r="Q18" s="807"/>
      <c r="R18" s="184">
        <f>SUM(R13:R15)</f>
        <v>-52.559999999999995</v>
      </c>
      <c r="S18" s="185" t="s">
        <v>17</v>
      </c>
      <c r="T18" s="186">
        <f>SUM(T13:T15)</f>
        <v>-788.4</v>
      </c>
    </row>
    <row r="19" spans="2:20" ht="20.25" customHeight="1" thickBot="1" x14ac:dyDescent="0.6">
      <c r="B19" s="291"/>
      <c r="C19" s="187"/>
      <c r="D19" s="815"/>
      <c r="E19" s="816"/>
      <c r="F19" s="188" t="s">
        <v>17</v>
      </c>
      <c r="G19" s="817">
        <f>G12</f>
        <v>203000</v>
      </c>
      <c r="H19" s="818"/>
      <c r="I19" s="189">
        <f>I12</f>
        <v>0</v>
      </c>
      <c r="J19" s="190">
        <f>J12-J18</f>
        <v>88.913999999999987</v>
      </c>
      <c r="K19" s="191" t="s">
        <v>17</v>
      </c>
      <c r="L19" s="819">
        <f>SUM(L18,L12)</f>
        <v>88000</v>
      </c>
      <c r="M19" s="820"/>
      <c r="N19" s="192">
        <f>SUM(N18,N12)</f>
        <v>200000</v>
      </c>
      <c r="O19" s="193" t="s">
        <v>17</v>
      </c>
      <c r="P19" s="821">
        <f>P12-P18</f>
        <v>315000</v>
      </c>
      <c r="Q19" s="822"/>
      <c r="R19" s="194">
        <f>R12-R18</f>
        <v>137.97</v>
      </c>
      <c r="S19" s="195" t="s">
        <v>17</v>
      </c>
      <c r="T19" s="196">
        <f>T12-T18</f>
        <v>2069.5500000000002</v>
      </c>
    </row>
    <row r="20" spans="2:20" ht="6.65" customHeight="1" thickBot="1" x14ac:dyDescent="0.6">
      <c r="B20" s="107"/>
      <c r="C20" s="282"/>
      <c r="D20" s="282"/>
      <c r="E20" s="282"/>
      <c r="F20" s="283"/>
      <c r="G20" s="292"/>
      <c r="H20" s="293"/>
      <c r="I20" s="292"/>
      <c r="J20" s="294"/>
      <c r="K20" s="295"/>
      <c r="L20" s="292"/>
      <c r="M20" s="296"/>
      <c r="N20" s="292"/>
      <c r="O20" s="297"/>
      <c r="P20" s="298"/>
      <c r="Q20" s="297"/>
      <c r="R20" s="299"/>
      <c r="S20" s="300"/>
      <c r="T20" s="301"/>
    </row>
    <row r="21" spans="2:20" ht="25.25" customHeight="1" thickBot="1" x14ac:dyDescent="0.6">
      <c r="B21" s="302"/>
      <c r="C21" s="281"/>
      <c r="E21" s="303"/>
      <c r="F21" s="883" t="s">
        <v>0</v>
      </c>
      <c r="G21" s="884"/>
      <c r="H21" s="884"/>
      <c r="I21" s="884"/>
      <c r="J21" s="885"/>
      <c r="K21" s="883" t="s">
        <v>1</v>
      </c>
      <c r="L21" s="884"/>
      <c r="M21" s="884"/>
      <c r="N21" s="884"/>
      <c r="O21" s="884"/>
      <c r="P21" s="884"/>
      <c r="Q21" s="884"/>
      <c r="R21" s="884"/>
      <c r="S21" s="884"/>
      <c r="T21" s="885"/>
    </row>
    <row r="22" spans="2:20" ht="55.4" customHeight="1" thickBot="1" x14ac:dyDescent="0.6">
      <c r="B22" s="370" t="s">
        <v>15</v>
      </c>
      <c r="C22" s="13" t="s">
        <v>4</v>
      </c>
      <c r="D22" s="6" t="s">
        <v>11</v>
      </c>
      <c r="E22" s="6" t="s">
        <v>7</v>
      </c>
      <c r="F22" s="6" t="s">
        <v>6</v>
      </c>
      <c r="G22" s="5" t="s">
        <v>28</v>
      </c>
      <c r="H22" s="1" t="s">
        <v>29</v>
      </c>
      <c r="I22" s="2" t="s">
        <v>13</v>
      </c>
      <c r="J22" s="4" t="s">
        <v>78</v>
      </c>
      <c r="K22" s="43" t="s">
        <v>6</v>
      </c>
      <c r="L22" s="5" t="s">
        <v>28</v>
      </c>
      <c r="M22" s="1" t="s">
        <v>29</v>
      </c>
      <c r="N22" s="2" t="s">
        <v>12</v>
      </c>
      <c r="O22" s="2" t="s">
        <v>2</v>
      </c>
      <c r="P22" s="3" t="s">
        <v>48</v>
      </c>
      <c r="Q22" s="1" t="s">
        <v>14</v>
      </c>
      <c r="R22" s="2" t="s">
        <v>8</v>
      </c>
      <c r="S22" s="3" t="s">
        <v>19</v>
      </c>
      <c r="T22" s="4" t="s">
        <v>3</v>
      </c>
    </row>
    <row r="23" spans="2:20" ht="20.25" customHeight="1" x14ac:dyDescent="0.55000000000000004">
      <c r="B23" s="836" t="s">
        <v>9</v>
      </c>
      <c r="C23" s="114" t="s">
        <v>10</v>
      </c>
      <c r="D23" s="115" t="s">
        <v>50</v>
      </c>
      <c r="E23" s="197" t="s">
        <v>20</v>
      </c>
      <c r="F23" s="115">
        <v>3</v>
      </c>
      <c r="G23" s="198">
        <v>50000</v>
      </c>
      <c r="H23" s="199" t="s">
        <v>21</v>
      </c>
      <c r="I23" s="118">
        <f>G23*40.6</f>
        <v>2030000</v>
      </c>
      <c r="J23" s="200">
        <f>IF(G23="","",G23*2.27/1000)</f>
        <v>113.5</v>
      </c>
      <c r="K23" s="120">
        <v>3</v>
      </c>
      <c r="L23" s="198"/>
      <c r="M23" s="199" t="s">
        <v>21</v>
      </c>
      <c r="N23" s="118"/>
      <c r="O23" s="118">
        <f>20*24*12</f>
        <v>5760</v>
      </c>
      <c r="P23" s="117">
        <f>IF(G23="","",G23-L23)</f>
        <v>50000</v>
      </c>
      <c r="Q23" s="199" t="s">
        <v>21</v>
      </c>
      <c r="R23" s="201">
        <f>IF(P23="","",P23*2.27/1000)</f>
        <v>113.5</v>
      </c>
      <c r="S23" s="123">
        <v>15</v>
      </c>
      <c r="T23" s="124">
        <f>IF(R23="","",R23*S23)</f>
        <v>1702.5</v>
      </c>
    </row>
    <row r="24" spans="2:20" ht="20.25" customHeight="1" x14ac:dyDescent="0.55000000000000004">
      <c r="B24" s="837"/>
      <c r="C24" s="125" t="s">
        <v>70</v>
      </c>
      <c r="D24" s="126"/>
      <c r="E24" s="204"/>
      <c r="F24" s="126"/>
      <c r="G24" s="205"/>
      <c r="H24" s="206"/>
      <c r="I24" s="130"/>
      <c r="J24" s="207"/>
      <c r="K24" s="132"/>
      <c r="L24" s="205"/>
      <c r="M24" s="206"/>
      <c r="N24" s="130"/>
      <c r="O24" s="130"/>
      <c r="P24" s="128"/>
      <c r="Q24" s="304"/>
      <c r="R24" s="208"/>
      <c r="S24" s="137"/>
      <c r="T24" s="138" t="str">
        <f t="shared" ref="T24:T25" si="2">IF(R24="","",R24*S24)</f>
        <v/>
      </c>
    </row>
    <row r="25" spans="2:20" ht="20.25" customHeight="1" x14ac:dyDescent="0.55000000000000004">
      <c r="B25" s="837"/>
      <c r="C25" s="125"/>
      <c r="D25" s="126"/>
      <c r="E25" s="204"/>
      <c r="F25" s="126"/>
      <c r="G25" s="205"/>
      <c r="H25" s="206"/>
      <c r="I25" s="130"/>
      <c r="J25" s="207"/>
      <c r="K25" s="132"/>
      <c r="L25" s="205"/>
      <c r="M25" s="206"/>
      <c r="N25" s="130"/>
      <c r="O25" s="130"/>
      <c r="P25" s="128" t="str">
        <f t="shared" ref="P25" si="3">IF(G25="","",G25-L25)</f>
        <v/>
      </c>
      <c r="Q25" s="304"/>
      <c r="R25" s="208" t="str">
        <f>IF(P25="","",P25*2.27/1000)</f>
        <v/>
      </c>
      <c r="S25" s="137"/>
      <c r="T25" s="138" t="str">
        <f t="shared" si="2"/>
        <v/>
      </c>
    </row>
    <row r="26" spans="2:20" ht="20.25" customHeight="1" x14ac:dyDescent="0.55000000000000004">
      <c r="B26" s="837"/>
      <c r="C26" s="125"/>
      <c r="D26" s="126"/>
      <c r="E26" s="204"/>
      <c r="F26" s="126"/>
      <c r="G26" s="205"/>
      <c r="H26" s="206"/>
      <c r="I26" s="130"/>
      <c r="J26" s="207"/>
      <c r="K26" s="132"/>
      <c r="L26" s="205"/>
      <c r="M26" s="206"/>
      <c r="N26" s="130"/>
      <c r="O26" s="205"/>
      <c r="P26" s="128"/>
      <c r="Q26" s="304"/>
      <c r="R26" s="208"/>
      <c r="S26" s="137"/>
      <c r="T26" s="138"/>
    </row>
    <row r="27" spans="2:20" ht="20.25" customHeight="1" thickBot="1" x14ac:dyDescent="0.6">
      <c r="B27" s="837"/>
      <c r="C27" s="139"/>
      <c r="D27" s="126"/>
      <c r="E27" s="204"/>
      <c r="F27" s="140"/>
      <c r="G27" s="210"/>
      <c r="H27" s="211"/>
      <c r="I27" s="143"/>
      <c r="J27" s="212"/>
      <c r="K27" s="145"/>
      <c r="L27" s="210"/>
      <c r="M27" s="211"/>
      <c r="N27" s="143"/>
      <c r="O27" s="210"/>
      <c r="P27" s="141"/>
      <c r="Q27" s="305"/>
      <c r="R27" s="213"/>
      <c r="S27" s="285"/>
      <c r="T27" s="176"/>
    </row>
    <row r="28" spans="2:20" ht="20.25" customHeight="1" thickTop="1" thickBot="1" x14ac:dyDescent="0.6">
      <c r="B28" s="838"/>
      <c r="C28" s="214" t="s">
        <v>58</v>
      </c>
      <c r="D28" s="839"/>
      <c r="E28" s="840"/>
      <c r="F28" s="215" t="s">
        <v>17</v>
      </c>
      <c r="G28" s="216"/>
      <c r="H28" s="217"/>
      <c r="I28" s="218">
        <f>SUM(I23:I25)</f>
        <v>2030000</v>
      </c>
      <c r="J28" s="219">
        <f>SUM(J23:J25)</f>
        <v>113.5</v>
      </c>
      <c r="K28" s="220" t="s">
        <v>17</v>
      </c>
      <c r="L28" s="306" t="s">
        <v>17</v>
      </c>
      <c r="M28" s="217"/>
      <c r="N28" s="218">
        <f>SUM(N23:N25)</f>
        <v>0</v>
      </c>
      <c r="O28" s="221" t="s">
        <v>17</v>
      </c>
      <c r="P28" s="222" t="s">
        <v>17</v>
      </c>
      <c r="Q28" s="223" t="s">
        <v>17</v>
      </c>
      <c r="R28" s="224">
        <f>SUM(R23:R25)</f>
        <v>113.5</v>
      </c>
      <c r="S28" s="225" t="s">
        <v>17</v>
      </c>
      <c r="T28" s="226">
        <f>SUM(T23:T25)</f>
        <v>1702.5</v>
      </c>
    </row>
    <row r="29" spans="2:20" ht="20.25" customHeight="1" x14ac:dyDescent="0.55000000000000004">
      <c r="B29" s="874" t="s">
        <v>16</v>
      </c>
      <c r="C29" s="307" t="s">
        <v>51</v>
      </c>
      <c r="D29" s="115" t="s">
        <v>50</v>
      </c>
      <c r="E29" s="197"/>
      <c r="F29" s="271"/>
      <c r="G29" s="813"/>
      <c r="H29" s="814"/>
      <c r="I29" s="231"/>
      <c r="J29" s="232"/>
      <c r="K29" s="120">
        <v>1</v>
      </c>
      <c r="L29" s="198"/>
      <c r="M29" s="199"/>
      <c r="N29" s="118">
        <f>I23-N30</f>
        <v>780000</v>
      </c>
      <c r="O29" s="118">
        <v>5760</v>
      </c>
      <c r="P29" s="117" t="str">
        <f>IF(L29="","",L29)</f>
        <v/>
      </c>
      <c r="Q29" s="233"/>
      <c r="R29" s="201" t="str">
        <f>IF(P29="","",P29*2.27/1000)</f>
        <v/>
      </c>
      <c r="S29" s="123"/>
      <c r="T29" s="124" t="str">
        <f>IF(R29="","",R29*S29)</f>
        <v/>
      </c>
    </row>
    <row r="30" spans="2:20" ht="20.25" customHeight="1" x14ac:dyDescent="0.55000000000000004">
      <c r="B30" s="875"/>
      <c r="C30" s="237" t="s">
        <v>72</v>
      </c>
      <c r="D30" s="172" t="s">
        <v>26</v>
      </c>
      <c r="E30" s="235"/>
      <c r="F30" s="168"/>
      <c r="G30" s="800"/>
      <c r="H30" s="801"/>
      <c r="I30" s="169"/>
      <c r="J30" s="236"/>
      <c r="K30" s="132">
        <v>1</v>
      </c>
      <c r="L30" s="205"/>
      <c r="M30" s="206"/>
      <c r="N30" s="130">
        <v>1250000</v>
      </c>
      <c r="O30" s="130">
        <v>5760</v>
      </c>
      <c r="P30" s="128" t="str">
        <f>IF(L30="","",L30)</f>
        <v/>
      </c>
      <c r="Q30" s="206" t="s">
        <v>21</v>
      </c>
      <c r="R30" s="208" t="str">
        <f>IF(P30="","",P30*2.27/1000)</f>
        <v/>
      </c>
      <c r="S30" s="137">
        <v>15</v>
      </c>
      <c r="T30" s="138" t="str">
        <f t="shared" ref="T30:T31" si="4">IF(R30="","",R30*S30)</f>
        <v/>
      </c>
    </row>
    <row r="31" spans="2:20" ht="20.25" customHeight="1" x14ac:dyDescent="0.55000000000000004">
      <c r="B31" s="875"/>
      <c r="C31" s="237"/>
      <c r="D31" s="172"/>
      <c r="E31" s="235"/>
      <c r="F31" s="168"/>
      <c r="G31" s="800"/>
      <c r="H31" s="801"/>
      <c r="I31" s="169"/>
      <c r="J31" s="236"/>
      <c r="K31" s="132"/>
      <c r="L31" s="205"/>
      <c r="M31" s="206"/>
      <c r="N31" s="130"/>
      <c r="O31" s="130"/>
      <c r="P31" s="128" t="str">
        <f>IF(L31="","",L31)</f>
        <v/>
      </c>
      <c r="Q31" s="238"/>
      <c r="R31" s="208" t="str">
        <f>IF(P31="","",P31*2.27/1000)</f>
        <v/>
      </c>
      <c r="S31" s="137"/>
      <c r="T31" s="138" t="str">
        <f t="shared" si="4"/>
        <v/>
      </c>
    </row>
    <row r="32" spans="2:20" ht="20.25" customHeight="1" x14ac:dyDescent="0.55000000000000004">
      <c r="B32" s="875"/>
      <c r="C32" s="237"/>
      <c r="D32" s="172"/>
      <c r="E32" s="235"/>
      <c r="F32" s="172"/>
      <c r="G32" s="800"/>
      <c r="H32" s="801"/>
      <c r="I32" s="169"/>
      <c r="J32" s="236"/>
      <c r="K32" s="132"/>
      <c r="L32" s="205"/>
      <c r="M32" s="206"/>
      <c r="N32" s="130"/>
      <c r="O32" s="130"/>
      <c r="P32" s="128"/>
      <c r="Q32" s="238"/>
      <c r="R32" s="208"/>
      <c r="S32" s="137"/>
      <c r="T32" s="138"/>
    </row>
    <row r="33" spans="2:21" ht="20.25" customHeight="1" thickBot="1" x14ac:dyDescent="0.6">
      <c r="B33" s="875"/>
      <c r="C33" s="239"/>
      <c r="D33" s="172"/>
      <c r="E33" s="235"/>
      <c r="F33" s="173"/>
      <c r="G33" s="800"/>
      <c r="H33" s="801"/>
      <c r="I33" s="174"/>
      <c r="J33" s="240"/>
      <c r="K33" s="145"/>
      <c r="L33" s="210"/>
      <c r="M33" s="211"/>
      <c r="N33" s="143"/>
      <c r="O33" s="143"/>
      <c r="P33" s="141"/>
      <c r="Q33" s="241"/>
      <c r="R33" s="213"/>
      <c r="S33" s="285"/>
      <c r="T33" s="176"/>
    </row>
    <row r="34" spans="2:21" ht="20.25" customHeight="1" thickTop="1" thickBot="1" x14ac:dyDescent="0.6">
      <c r="B34" s="876"/>
      <c r="C34" s="242" t="s">
        <v>57</v>
      </c>
      <c r="D34" s="802"/>
      <c r="E34" s="803"/>
      <c r="F34" s="243" t="s">
        <v>17</v>
      </c>
      <c r="G34" s="804"/>
      <c r="H34" s="805"/>
      <c r="I34" s="244"/>
      <c r="J34" s="245"/>
      <c r="K34" s="220" t="s">
        <v>17</v>
      </c>
      <c r="L34" s="216"/>
      <c r="M34" s="217"/>
      <c r="N34" s="308">
        <f>SUM(N29:N31)</f>
        <v>2030000</v>
      </c>
      <c r="O34" s="246" t="s">
        <v>17</v>
      </c>
      <c r="P34" s="225" t="s">
        <v>17</v>
      </c>
      <c r="Q34" s="223" t="s">
        <v>17</v>
      </c>
      <c r="R34" s="224">
        <f>SUM(R29:R31)</f>
        <v>0</v>
      </c>
      <c r="S34" s="225" t="s">
        <v>17</v>
      </c>
      <c r="T34" s="226">
        <f>SUM(T29:T31)</f>
        <v>0</v>
      </c>
    </row>
    <row r="35" spans="2:21" ht="20.25" customHeight="1" thickBot="1" x14ac:dyDescent="0.6">
      <c r="B35" s="309"/>
      <c r="C35" s="247"/>
      <c r="D35" s="811"/>
      <c r="E35" s="812"/>
      <c r="F35" s="248" t="s">
        <v>17</v>
      </c>
      <c r="G35" s="249" t="s">
        <v>24</v>
      </c>
      <c r="H35" s="250"/>
      <c r="I35" s="251">
        <f>I28</f>
        <v>2030000</v>
      </c>
      <c r="J35" s="252">
        <f>J28</f>
        <v>113.5</v>
      </c>
      <c r="K35" s="253" t="s">
        <v>17</v>
      </c>
      <c r="L35" s="254" t="s">
        <v>46</v>
      </c>
      <c r="M35" s="250"/>
      <c r="N35" s="255">
        <f>N34+N28</f>
        <v>2030000</v>
      </c>
      <c r="O35" s="256" t="s">
        <v>17</v>
      </c>
      <c r="P35" s="257" t="s">
        <v>17</v>
      </c>
      <c r="Q35" s="250" t="s">
        <v>17</v>
      </c>
      <c r="R35" s="258">
        <f>R28-R34</f>
        <v>113.5</v>
      </c>
      <c r="S35" s="257" t="s">
        <v>17</v>
      </c>
      <c r="T35" s="259">
        <f>T28-T34</f>
        <v>1702.5</v>
      </c>
    </row>
    <row r="36" spans="2:21" ht="19.399999999999999" customHeight="1" thickBot="1" x14ac:dyDescent="0.55000000000000004">
      <c r="B36" s="881"/>
      <c r="C36" s="882"/>
      <c r="G36" s="310"/>
      <c r="I36" s="311" t="s">
        <v>73</v>
      </c>
      <c r="J36" s="312" t="s">
        <v>81</v>
      </c>
      <c r="K36" s="313"/>
      <c r="N36" s="314" t="s">
        <v>64</v>
      </c>
      <c r="P36" s="315"/>
      <c r="R36" s="316" t="s">
        <v>74</v>
      </c>
      <c r="S36" s="317"/>
      <c r="T36" s="80" t="s">
        <v>65</v>
      </c>
    </row>
    <row r="37" spans="2:21" ht="36.5" customHeight="1" thickBot="1" x14ac:dyDescent="0.6">
      <c r="B37" s="318"/>
      <c r="C37" s="282"/>
      <c r="D37" s="866"/>
      <c r="E37" s="866"/>
      <c r="F37" s="282"/>
      <c r="G37" s="867"/>
      <c r="H37" s="868"/>
      <c r="I37" s="319">
        <f>I28</f>
        <v>2030000</v>
      </c>
      <c r="J37" s="320">
        <f>J35</f>
        <v>113.5</v>
      </c>
      <c r="K37" s="321"/>
      <c r="L37" s="310"/>
      <c r="M37" s="322"/>
      <c r="N37" s="319">
        <f>N28+N34</f>
        <v>2030000</v>
      </c>
      <c r="O37" s="323" t="s">
        <v>59</v>
      </c>
      <c r="P37" s="886"/>
      <c r="Q37" s="887"/>
      <c r="R37" s="324">
        <f>SUM(R19,R35)</f>
        <v>251.47</v>
      </c>
      <c r="S37" s="325"/>
      <c r="T37" s="324">
        <f>SUM(T19,T35)</f>
        <v>3772.05</v>
      </c>
    </row>
    <row r="38" spans="2:21" ht="19.399999999999999" customHeight="1" thickBot="1" x14ac:dyDescent="0.6">
      <c r="C38" s="281" t="s">
        <v>45</v>
      </c>
      <c r="M38" s="326"/>
      <c r="N38" s="327"/>
      <c r="O38" s="327"/>
      <c r="P38" s="327"/>
      <c r="Q38" s="327"/>
      <c r="R38" s="327"/>
      <c r="S38" s="863"/>
      <c r="T38" s="863"/>
      <c r="U38" s="328"/>
    </row>
    <row r="39" spans="2:21" ht="19.399999999999999" customHeight="1" thickBot="1" x14ac:dyDescent="0.6">
      <c r="B39" s="869"/>
      <c r="C39" s="260" t="s">
        <v>43</v>
      </c>
      <c r="D39" s="844" t="s">
        <v>40</v>
      </c>
      <c r="E39" s="845"/>
      <c r="F39" s="261"/>
      <c r="G39" s="870" t="s">
        <v>119</v>
      </c>
      <c r="H39" s="871"/>
      <c r="I39" s="262" t="s">
        <v>42</v>
      </c>
      <c r="J39" s="263" t="s">
        <v>41</v>
      </c>
      <c r="M39" s="329"/>
      <c r="N39" s="330"/>
      <c r="O39" s="330"/>
      <c r="P39" s="330"/>
      <c r="Q39" s="330"/>
      <c r="R39" s="331" t="s">
        <v>68</v>
      </c>
      <c r="S39" s="332"/>
      <c r="T39" s="332"/>
      <c r="U39" s="333"/>
    </row>
    <row r="40" spans="2:21" ht="19.399999999999999" customHeight="1" x14ac:dyDescent="0.55000000000000004">
      <c r="B40" s="869"/>
      <c r="C40" s="841" t="s">
        <v>5</v>
      </c>
      <c r="D40" s="826" t="s">
        <v>52</v>
      </c>
      <c r="E40" s="827"/>
      <c r="F40" s="264"/>
      <c r="G40" s="334">
        <v>300000</v>
      </c>
      <c r="H40" s="335" t="s">
        <v>36</v>
      </c>
      <c r="I40" s="264"/>
      <c r="J40" s="119">
        <f>G40*0.438/1000</f>
        <v>131.4</v>
      </c>
      <c r="K40" s="276"/>
      <c r="M40" s="330"/>
      <c r="N40" s="330"/>
      <c r="O40" s="330"/>
      <c r="P40" s="330"/>
      <c r="Q40" s="330"/>
      <c r="R40" s="859">
        <f>R35</f>
        <v>113.5</v>
      </c>
      <c r="S40" s="330"/>
      <c r="T40" s="330"/>
      <c r="U40" s="333"/>
    </row>
    <row r="41" spans="2:21" ht="19.399999999999999" customHeight="1" x14ac:dyDescent="0.55000000000000004">
      <c r="B41" s="869"/>
      <c r="C41" s="842"/>
      <c r="D41" s="828" t="s">
        <v>53</v>
      </c>
      <c r="E41" s="829"/>
      <c r="F41" s="266"/>
      <c r="G41" s="336"/>
      <c r="H41" s="337" t="s">
        <v>36</v>
      </c>
      <c r="I41" s="266"/>
      <c r="J41" s="338"/>
      <c r="K41" s="276"/>
      <c r="M41" s="330"/>
      <c r="N41" s="330"/>
      <c r="O41" s="330"/>
      <c r="P41" s="330"/>
      <c r="Q41" s="330"/>
      <c r="R41" s="860"/>
      <c r="S41" s="330"/>
      <c r="T41" s="330"/>
      <c r="U41" s="333"/>
    </row>
    <row r="42" spans="2:21" ht="19.399999999999999" customHeight="1" thickBot="1" x14ac:dyDescent="0.6">
      <c r="B42" s="869"/>
      <c r="C42" s="843"/>
      <c r="D42" s="830" t="s">
        <v>54</v>
      </c>
      <c r="E42" s="831"/>
      <c r="F42" s="268"/>
      <c r="G42" s="339">
        <f>SUM(G40:G41)</f>
        <v>300000</v>
      </c>
      <c r="H42" s="337" t="s">
        <v>36</v>
      </c>
      <c r="I42" s="268"/>
      <c r="J42" s="340">
        <f>J40</f>
        <v>131.4</v>
      </c>
      <c r="K42" s="276"/>
      <c r="M42" s="330"/>
      <c r="N42" s="330"/>
      <c r="O42" s="330"/>
      <c r="P42" s="330"/>
      <c r="Q42" s="330"/>
      <c r="R42" s="331" t="s">
        <v>75</v>
      </c>
      <c r="S42" s="330"/>
      <c r="T42" s="330"/>
      <c r="U42" s="333"/>
    </row>
    <row r="43" spans="2:21" ht="19.399999999999999" customHeight="1" x14ac:dyDescent="0.55000000000000004">
      <c r="B43" s="869"/>
      <c r="C43" s="841" t="s">
        <v>39</v>
      </c>
      <c r="D43" s="872" t="s">
        <v>20</v>
      </c>
      <c r="E43" s="872"/>
      <c r="F43" s="271"/>
      <c r="G43" s="118">
        <v>50000</v>
      </c>
      <c r="H43" s="115" t="s">
        <v>93</v>
      </c>
      <c r="I43" s="118">
        <f>G43*40.6</f>
        <v>2030000</v>
      </c>
      <c r="J43" s="265">
        <f>G43*2.27/1000</f>
        <v>113.5</v>
      </c>
      <c r="K43" s="313"/>
      <c r="M43" s="329"/>
      <c r="N43" s="330"/>
      <c r="O43" s="330"/>
      <c r="P43" s="330"/>
      <c r="Q43" s="330"/>
      <c r="R43" s="861">
        <f>R40/R37</f>
        <v>0.45134608502008194</v>
      </c>
      <c r="S43" s="329"/>
      <c r="T43" s="330"/>
      <c r="U43" s="333"/>
    </row>
    <row r="44" spans="2:21" ht="19.399999999999999" customHeight="1" x14ac:dyDescent="0.55000000000000004">
      <c r="B44" s="869"/>
      <c r="C44" s="842"/>
      <c r="D44" s="873" t="s">
        <v>115</v>
      </c>
      <c r="E44" s="873"/>
      <c r="F44" s="272"/>
      <c r="G44" s="130">
        <v>10000</v>
      </c>
      <c r="H44" s="126" t="s">
        <v>86</v>
      </c>
      <c r="I44" s="130">
        <f>G44*38.9</f>
        <v>389000</v>
      </c>
      <c r="J44" s="273">
        <f>G44*2.75/1000</f>
        <v>27.5</v>
      </c>
      <c r="K44" s="313"/>
      <c r="M44" s="329"/>
      <c r="N44" s="330"/>
      <c r="O44" s="330"/>
      <c r="P44" s="330"/>
      <c r="Q44" s="330"/>
      <c r="R44" s="861"/>
      <c r="S44" s="329"/>
      <c r="T44" s="330"/>
      <c r="U44" s="333"/>
    </row>
    <row r="45" spans="2:21" ht="19.399999999999999" customHeight="1" x14ac:dyDescent="0.55000000000000004">
      <c r="B45" s="869"/>
      <c r="C45" s="842"/>
      <c r="D45" s="873" t="s">
        <v>116</v>
      </c>
      <c r="E45" s="873"/>
      <c r="F45" s="272"/>
      <c r="G45" s="130">
        <v>500</v>
      </c>
      <c r="H45" s="126" t="s">
        <v>118</v>
      </c>
      <c r="I45" s="130">
        <f>G45*54.7</f>
        <v>27350</v>
      </c>
      <c r="J45" s="273">
        <f>G45*2.79/1000</f>
        <v>1.395</v>
      </c>
      <c r="K45" s="313"/>
      <c r="M45" s="329"/>
      <c r="N45" s="330"/>
      <c r="O45" s="330"/>
      <c r="P45" s="330"/>
      <c r="Q45" s="341"/>
      <c r="R45" s="331"/>
      <c r="S45" s="329"/>
      <c r="T45" s="330"/>
      <c r="U45" s="333"/>
    </row>
    <row r="46" spans="2:21" ht="19.399999999999999" customHeight="1" x14ac:dyDescent="0.55000000000000004">
      <c r="B46" s="67"/>
      <c r="C46" s="842"/>
      <c r="D46" s="873" t="s">
        <v>117</v>
      </c>
      <c r="E46" s="873"/>
      <c r="F46" s="272"/>
      <c r="G46" s="130">
        <v>1000</v>
      </c>
      <c r="H46" s="126" t="s">
        <v>86</v>
      </c>
      <c r="I46" s="130">
        <f>G46*36.5</f>
        <v>36500</v>
      </c>
      <c r="J46" s="273">
        <f>G46*2.5/1000</f>
        <v>2.5</v>
      </c>
      <c r="K46" s="313"/>
      <c r="M46" s="329"/>
      <c r="N46" s="330"/>
      <c r="O46" s="330"/>
      <c r="P46" s="330"/>
      <c r="Q46" s="341"/>
      <c r="R46" s="331"/>
      <c r="S46" s="329"/>
      <c r="T46" s="330"/>
      <c r="U46" s="333"/>
    </row>
    <row r="47" spans="2:21" ht="19.399999999999999" customHeight="1" thickBot="1" x14ac:dyDescent="0.6">
      <c r="B47" s="67"/>
      <c r="C47" s="843"/>
      <c r="D47" s="865"/>
      <c r="E47" s="865"/>
      <c r="F47" s="275"/>
      <c r="G47" s="269"/>
      <c r="H47" s="274"/>
      <c r="I47" s="269"/>
      <c r="J47" s="270"/>
      <c r="K47" s="313"/>
      <c r="M47" s="329"/>
      <c r="N47" s="330"/>
      <c r="O47" s="330"/>
      <c r="P47" s="330"/>
      <c r="Q47" s="341"/>
      <c r="R47" s="331"/>
      <c r="S47" s="329"/>
      <c r="T47" s="330"/>
      <c r="U47" s="333"/>
    </row>
    <row r="48" spans="2:21" ht="19.399999999999999" customHeight="1" thickBot="1" x14ac:dyDescent="0.6">
      <c r="B48" s="67"/>
      <c r="C48" s="278"/>
      <c r="D48" s="276"/>
      <c r="G48" s="342"/>
      <c r="I48" s="343" t="s">
        <v>66</v>
      </c>
      <c r="J48" s="344" t="s">
        <v>67</v>
      </c>
      <c r="K48" s="321"/>
      <c r="M48" s="329"/>
      <c r="N48" s="331" t="s">
        <v>76</v>
      </c>
      <c r="O48" s="330"/>
      <c r="P48" s="330"/>
      <c r="Q48" s="341"/>
      <c r="R48" s="331" t="s">
        <v>62</v>
      </c>
      <c r="S48" s="329"/>
      <c r="T48" s="330"/>
      <c r="U48" s="333"/>
    </row>
    <row r="49" spans="2:21" ht="40.25" customHeight="1" thickBot="1" x14ac:dyDescent="0.6">
      <c r="I49" s="345">
        <f>SUM(I43:I47)</f>
        <v>2482850</v>
      </c>
      <c r="J49" s="346">
        <f>SUM(J42:J47)</f>
        <v>276.29499999999996</v>
      </c>
      <c r="K49" s="313"/>
      <c r="M49" s="329"/>
      <c r="N49" s="347">
        <f>R40/J37</f>
        <v>1</v>
      </c>
      <c r="O49" s="330"/>
      <c r="P49" s="341"/>
      <c r="Q49" s="341"/>
      <c r="R49" s="347">
        <f>R37/J49</f>
        <v>0.91015038274308269</v>
      </c>
      <c r="S49" s="329"/>
      <c r="T49" s="330"/>
      <c r="U49" s="333"/>
    </row>
    <row r="50" spans="2:21" ht="16.5" customHeight="1" x14ac:dyDescent="0.55000000000000004">
      <c r="I50" s="348"/>
      <c r="J50" s="349"/>
      <c r="K50" s="313"/>
      <c r="M50" s="329"/>
      <c r="N50" s="347"/>
      <c r="O50" s="330"/>
      <c r="P50" s="341"/>
      <c r="Q50" s="341"/>
      <c r="R50" s="347"/>
      <c r="S50" s="329"/>
      <c r="T50" s="330"/>
      <c r="U50" s="333"/>
    </row>
    <row r="51" spans="2:21" ht="17.5" customHeight="1" x14ac:dyDescent="0.5">
      <c r="B51" s="355" t="s">
        <v>173</v>
      </c>
      <c r="J51" s="350"/>
      <c r="K51" s="351"/>
      <c r="M51" s="329"/>
      <c r="N51" s="330"/>
      <c r="O51" s="330"/>
      <c r="P51" s="330"/>
      <c r="Q51" s="330"/>
      <c r="R51" s="330"/>
      <c r="S51" s="329"/>
      <c r="T51" s="330"/>
      <c r="U51" s="333"/>
    </row>
    <row r="52" spans="2:21" ht="17.5" customHeight="1" x14ac:dyDescent="0.55000000000000004">
      <c r="B52" s="276" t="s">
        <v>174</v>
      </c>
      <c r="L52" s="352"/>
      <c r="M52" s="353"/>
      <c r="N52" s="354"/>
      <c r="O52" s="354"/>
      <c r="P52" s="330"/>
      <c r="Q52" s="354"/>
      <c r="R52" s="354"/>
      <c r="S52" s="862"/>
      <c r="T52" s="862"/>
      <c r="U52" s="333"/>
    </row>
    <row r="53" spans="2:21" ht="19.399999999999999" customHeight="1" x14ac:dyDescent="0.55000000000000004">
      <c r="C53" s="277" t="s">
        <v>175</v>
      </c>
      <c r="L53" s="356"/>
      <c r="M53" s="357"/>
      <c r="N53" s="358"/>
      <c r="O53" s="358"/>
      <c r="P53" s="359"/>
      <c r="Q53" s="360"/>
      <c r="R53" s="361"/>
      <c r="S53" s="864"/>
      <c r="T53" s="864"/>
      <c r="U53" s="333"/>
    </row>
    <row r="54" spans="2:21" ht="19.399999999999999" customHeight="1" x14ac:dyDescent="0.55000000000000004">
      <c r="C54" s="277" t="s">
        <v>176</v>
      </c>
      <c r="J54" s="352"/>
      <c r="K54" s="362"/>
      <c r="L54" s="356"/>
      <c r="M54" s="363"/>
      <c r="N54" s="364"/>
      <c r="O54" s="365"/>
      <c r="P54" s="366"/>
      <c r="Q54" s="367"/>
      <c r="R54" s="368"/>
      <c r="S54" s="858"/>
      <c r="T54" s="858"/>
      <c r="U54" s="328"/>
    </row>
    <row r="55" spans="2:21" ht="19.399999999999999" customHeight="1" x14ac:dyDescent="0.55000000000000004">
      <c r="C55" s="277" t="s">
        <v>168</v>
      </c>
      <c r="M55" s="369"/>
      <c r="N55" s="328"/>
      <c r="O55" s="328"/>
      <c r="P55" s="328"/>
      <c r="Q55" s="328"/>
      <c r="R55" s="328"/>
      <c r="S55" s="369"/>
      <c r="T55" s="328"/>
      <c r="U55" s="328"/>
    </row>
    <row r="56" spans="2:21" ht="19.399999999999999" customHeight="1" x14ac:dyDescent="0.55000000000000004">
      <c r="C56" s="277" t="s">
        <v>180</v>
      </c>
    </row>
    <row r="57" spans="2:21" ht="19.399999999999999" customHeight="1" x14ac:dyDescent="0.55000000000000004">
      <c r="C57" s="277" t="s">
        <v>127</v>
      </c>
    </row>
    <row r="58" spans="2:21" ht="19.399999999999999" customHeight="1" x14ac:dyDescent="0.55000000000000004">
      <c r="C58" s="277" t="s">
        <v>177</v>
      </c>
    </row>
    <row r="59" spans="2:21" ht="19.399999999999999" customHeight="1" x14ac:dyDescent="0.55000000000000004">
      <c r="C59" s="277" t="s">
        <v>178</v>
      </c>
    </row>
    <row r="60" spans="2:21" ht="19.399999999999999" customHeight="1" x14ac:dyDescent="0.55000000000000004">
      <c r="C60" s="277" t="s">
        <v>179</v>
      </c>
    </row>
    <row r="61" spans="2:21" ht="19.399999999999999" customHeight="1" x14ac:dyDescent="0.55000000000000004">
      <c r="C61" s="277" t="s">
        <v>181</v>
      </c>
    </row>
    <row r="62" spans="2:21" ht="19.399999999999999" customHeight="1" x14ac:dyDescent="0.55000000000000004">
      <c r="C62" s="277" t="s">
        <v>182</v>
      </c>
    </row>
    <row r="63" spans="2:21" x14ac:dyDescent="0.55000000000000004">
      <c r="C63" s="277" t="s">
        <v>183</v>
      </c>
    </row>
    <row r="64" spans="2:21" x14ac:dyDescent="0.55000000000000004">
      <c r="C64" s="277" t="s">
        <v>184</v>
      </c>
    </row>
    <row r="65" spans="3:3" x14ac:dyDescent="0.55000000000000004">
      <c r="C65" s="276"/>
    </row>
    <row r="66" spans="3:3" x14ac:dyDescent="0.55000000000000004">
      <c r="C66" s="276"/>
    </row>
  </sheetData>
  <mergeCells count="75">
    <mergeCell ref="L7:M7"/>
    <mergeCell ref="P7:Q7"/>
    <mergeCell ref="D46:E46"/>
    <mergeCell ref="L12:M12"/>
    <mergeCell ref="P12:Q12"/>
    <mergeCell ref="L8:M8"/>
    <mergeCell ref="P8:Q8"/>
    <mergeCell ref="L9:M9"/>
    <mergeCell ref="P9:Q9"/>
    <mergeCell ref="P37:Q37"/>
    <mergeCell ref="L19:M19"/>
    <mergeCell ref="P19:Q19"/>
    <mergeCell ref="G30:H30"/>
    <mergeCell ref="G31:H31"/>
    <mergeCell ref="K21:T21"/>
    <mergeCell ref="G16:H16"/>
    <mergeCell ref="B7:B12"/>
    <mergeCell ref="G7:H7"/>
    <mergeCell ref="B36:C36"/>
    <mergeCell ref="G8:H8"/>
    <mergeCell ref="G9:H9"/>
    <mergeCell ref="G18:H18"/>
    <mergeCell ref="D12:E12"/>
    <mergeCell ref="G12:H12"/>
    <mergeCell ref="D19:E19"/>
    <mergeCell ref="G19:H19"/>
    <mergeCell ref="D28:E28"/>
    <mergeCell ref="F21:J21"/>
    <mergeCell ref="B23:B28"/>
    <mergeCell ref="B29:B34"/>
    <mergeCell ref="G29:H29"/>
    <mergeCell ref="G32:H32"/>
    <mergeCell ref="L18:M18"/>
    <mergeCell ref="P18:Q18"/>
    <mergeCell ref="B13:B18"/>
    <mergeCell ref="G13:H13"/>
    <mergeCell ref="G14:H14"/>
    <mergeCell ref="G15:H15"/>
    <mergeCell ref="D18:E18"/>
    <mergeCell ref="G17:H17"/>
    <mergeCell ref="L13:M13"/>
    <mergeCell ref="P13:Q13"/>
    <mergeCell ref="L14:M14"/>
    <mergeCell ref="P14:Q14"/>
    <mergeCell ref="L15:M15"/>
    <mergeCell ref="P15:Q15"/>
    <mergeCell ref="F5:J5"/>
    <mergeCell ref="K5:T5"/>
    <mergeCell ref="G6:H6"/>
    <mergeCell ref="L6:M6"/>
    <mergeCell ref="P6:Q6"/>
    <mergeCell ref="B39:B45"/>
    <mergeCell ref="D39:E39"/>
    <mergeCell ref="G39:H39"/>
    <mergeCell ref="C40:C42"/>
    <mergeCell ref="D40:E40"/>
    <mergeCell ref="D41:E41"/>
    <mergeCell ref="D42:E42"/>
    <mergeCell ref="D43:E43"/>
    <mergeCell ref="D44:E44"/>
    <mergeCell ref="D45:E45"/>
    <mergeCell ref="G33:H33"/>
    <mergeCell ref="S53:T53"/>
    <mergeCell ref="C43:C47"/>
    <mergeCell ref="D34:E34"/>
    <mergeCell ref="G34:H34"/>
    <mergeCell ref="D47:E47"/>
    <mergeCell ref="D35:E35"/>
    <mergeCell ref="D37:E37"/>
    <mergeCell ref="G37:H37"/>
    <mergeCell ref="S54:T54"/>
    <mergeCell ref="R40:R41"/>
    <mergeCell ref="R43:R44"/>
    <mergeCell ref="S52:T52"/>
    <mergeCell ref="S38:T38"/>
  </mergeCells>
  <phoneticPr fontId="2"/>
  <pageMargins left="0.7" right="0.7" top="0.2" bottom="0.21" header="0.3" footer="0.3"/>
  <pageSetup paperSize="9" scale="4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1D484-4C95-493C-8D4D-2790A0C830EC}">
  <dimension ref="A1:F15"/>
  <sheetViews>
    <sheetView zoomScale="85" zoomScaleNormal="85" workbookViewId="0">
      <selection activeCell="C3" sqref="C3"/>
    </sheetView>
  </sheetViews>
  <sheetFormatPr defaultColWidth="8.75" defaultRowHeight="22.5" x14ac:dyDescent="0.55000000000000004"/>
  <cols>
    <col min="1" max="1" width="16.25" style="399" customWidth="1"/>
    <col min="2" max="2" width="21" style="399" customWidth="1"/>
    <col min="3" max="3" width="18.08203125" style="399" customWidth="1"/>
    <col min="4" max="4" width="27.4140625" style="399" customWidth="1"/>
    <col min="5" max="5" width="14.33203125" style="399" customWidth="1"/>
    <col min="6" max="6" width="24.6640625" style="399" customWidth="1"/>
    <col min="7" max="16384" width="8.75" style="399"/>
  </cols>
  <sheetData>
    <row r="1" spans="1:6" x14ac:dyDescent="0.55000000000000004">
      <c r="A1" s="398" t="s">
        <v>143</v>
      </c>
      <c r="B1" s="82"/>
      <c r="C1" s="82"/>
      <c r="D1" s="83"/>
      <c r="E1" s="82"/>
      <c r="F1" s="82"/>
    </row>
    <row r="2" spans="1:6" ht="67.5" x14ac:dyDescent="0.55000000000000004">
      <c r="A2" s="400" t="s">
        <v>39</v>
      </c>
      <c r="B2" s="401" t="s">
        <v>144</v>
      </c>
      <c r="C2" s="401" t="s">
        <v>145</v>
      </c>
      <c r="D2" s="400" t="s">
        <v>29</v>
      </c>
      <c r="E2" s="401" t="s">
        <v>146</v>
      </c>
      <c r="F2" s="401" t="s">
        <v>147</v>
      </c>
    </row>
    <row r="3" spans="1:6" ht="48.5" x14ac:dyDescent="0.55000000000000004">
      <c r="A3" s="400" t="s">
        <v>5</v>
      </c>
      <c r="B3" s="402" t="s">
        <v>166</v>
      </c>
      <c r="C3" s="408">
        <v>0.438</v>
      </c>
      <c r="D3" s="403" t="s">
        <v>36</v>
      </c>
      <c r="E3" s="403"/>
      <c r="F3" s="404"/>
    </row>
    <row r="4" spans="1:6" x14ac:dyDescent="0.55000000000000004">
      <c r="A4" s="400" t="s">
        <v>117</v>
      </c>
      <c r="B4" s="403">
        <v>36.5</v>
      </c>
      <c r="C4" s="403">
        <v>2.5</v>
      </c>
      <c r="D4" s="403" t="s">
        <v>148</v>
      </c>
      <c r="E4" s="403">
        <v>6.7799999999999999E-2</v>
      </c>
      <c r="F4" s="404">
        <v>1.8700000000000001E-2</v>
      </c>
    </row>
    <row r="5" spans="1:6" x14ac:dyDescent="0.55000000000000004">
      <c r="A5" s="400" t="s">
        <v>149</v>
      </c>
      <c r="B5" s="403">
        <v>38</v>
      </c>
      <c r="C5" s="403">
        <v>2.62</v>
      </c>
      <c r="D5" s="403" t="s">
        <v>148</v>
      </c>
      <c r="E5" s="403">
        <v>6.8599999999999994E-2</v>
      </c>
      <c r="F5" s="404">
        <v>1.8800000000000001E-2</v>
      </c>
    </row>
    <row r="6" spans="1:6" x14ac:dyDescent="0.55000000000000004">
      <c r="A6" s="400" t="s">
        <v>150</v>
      </c>
      <c r="B6" s="403">
        <v>38.9</v>
      </c>
      <c r="C6" s="403">
        <v>2.75</v>
      </c>
      <c r="D6" s="403" t="s">
        <v>148</v>
      </c>
      <c r="E6" s="403">
        <v>6.93E-2</v>
      </c>
      <c r="F6" s="404">
        <v>1.9300000000000001E-2</v>
      </c>
    </row>
    <row r="7" spans="1:6" x14ac:dyDescent="0.55000000000000004">
      <c r="A7" s="400" t="s">
        <v>151</v>
      </c>
      <c r="B7" s="403">
        <v>41.8</v>
      </c>
      <c r="C7" s="405">
        <v>3.1</v>
      </c>
      <c r="D7" s="403" t="s">
        <v>148</v>
      </c>
      <c r="E7" s="403">
        <v>7.1499999999999994E-2</v>
      </c>
      <c r="F7" s="404">
        <v>2.0199999999999999E-2</v>
      </c>
    </row>
    <row r="8" spans="1:6" x14ac:dyDescent="0.55000000000000004">
      <c r="A8" s="888" t="s">
        <v>152</v>
      </c>
      <c r="B8" s="403">
        <v>50.1</v>
      </c>
      <c r="C8" s="405">
        <v>2.99</v>
      </c>
      <c r="D8" s="403" t="s">
        <v>153</v>
      </c>
      <c r="E8" s="403">
        <v>5.8999999999999997E-2</v>
      </c>
      <c r="F8" s="404">
        <v>1.6299999999999999E-2</v>
      </c>
    </row>
    <row r="9" spans="1:6" x14ac:dyDescent="0.55000000000000004">
      <c r="A9" s="889"/>
      <c r="B9" s="403">
        <v>100.6</v>
      </c>
      <c r="C9" s="405"/>
      <c r="D9" s="403" t="s">
        <v>154</v>
      </c>
      <c r="E9" s="403"/>
      <c r="F9" s="404"/>
    </row>
    <row r="10" spans="1:6" x14ac:dyDescent="0.55000000000000004">
      <c r="A10" s="400" t="s">
        <v>116</v>
      </c>
      <c r="B10" s="403">
        <v>54.7</v>
      </c>
      <c r="C10" s="405">
        <v>2.79</v>
      </c>
      <c r="D10" s="403" t="s">
        <v>153</v>
      </c>
      <c r="E10" s="403">
        <v>4.9500000000000002E-2</v>
      </c>
      <c r="F10" s="404">
        <v>1.3899999999999999E-2</v>
      </c>
    </row>
    <row r="11" spans="1:6" ht="45" x14ac:dyDescent="0.55000000000000004">
      <c r="A11" s="401" t="s">
        <v>155</v>
      </c>
      <c r="B11" s="403">
        <v>38.4</v>
      </c>
      <c r="C11" s="403">
        <v>1.96</v>
      </c>
      <c r="D11" s="403" t="s">
        <v>157</v>
      </c>
      <c r="E11" s="403">
        <v>5.0999999999999997E-2</v>
      </c>
      <c r="F11" s="404">
        <v>1.3899999999999999E-2</v>
      </c>
    </row>
    <row r="12" spans="1:6" ht="25" x14ac:dyDescent="0.55000000000000004">
      <c r="A12" s="888" t="s">
        <v>20</v>
      </c>
      <c r="B12" s="403" t="s">
        <v>158</v>
      </c>
      <c r="C12" s="408">
        <v>2.27</v>
      </c>
      <c r="D12" s="403" t="s">
        <v>157</v>
      </c>
      <c r="E12" s="403">
        <v>4.99E-2</v>
      </c>
      <c r="F12" s="404">
        <v>1.3599999999999999E-2</v>
      </c>
    </row>
    <row r="13" spans="1:6" x14ac:dyDescent="0.55000000000000004">
      <c r="A13" s="889"/>
      <c r="B13" s="403" t="s">
        <v>159</v>
      </c>
      <c r="C13" s="403"/>
      <c r="D13" s="403"/>
      <c r="E13" s="403"/>
      <c r="F13" s="404"/>
    </row>
    <row r="14" spans="1:6" x14ac:dyDescent="0.55000000000000004">
      <c r="A14" s="400" t="s">
        <v>156</v>
      </c>
      <c r="B14" s="403">
        <v>34.6</v>
      </c>
      <c r="C14" s="403">
        <v>2.29</v>
      </c>
      <c r="D14" s="403" t="s">
        <v>148</v>
      </c>
      <c r="E14" s="403">
        <v>6.7100000000000007E-2</v>
      </c>
      <c r="F14" s="404">
        <v>1.83E-2</v>
      </c>
    </row>
    <row r="15" spans="1:6" x14ac:dyDescent="0.55000000000000004">
      <c r="A15" s="399" t="s">
        <v>167</v>
      </c>
    </row>
  </sheetData>
  <mergeCells count="2">
    <mergeCell ref="A8:A9"/>
    <mergeCell ref="A12:A13"/>
  </mergeCells>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39F4-965C-4027-8611-6CC7AEBF1A96}">
  <sheetPr>
    <pageSetUpPr fitToPage="1"/>
  </sheetPr>
  <dimension ref="A1:U66"/>
  <sheetViews>
    <sheetView showGridLines="0" view="pageBreakPreview" topLeftCell="B16" zoomScale="60" zoomScaleNormal="70" workbookViewId="0">
      <selection activeCell="P43" sqref="P43"/>
    </sheetView>
  </sheetViews>
  <sheetFormatPr defaultColWidth="8.75" defaultRowHeight="16.5" x14ac:dyDescent="0.55000000000000004"/>
  <cols>
    <col min="1" max="1" width="0.9140625" style="276" hidden="1" customWidth="1"/>
    <col min="2" max="2" width="6.08203125" style="276" customWidth="1"/>
    <col min="3" max="3" width="26.4140625" style="277" customWidth="1"/>
    <col min="4" max="4" width="13.08203125" style="278" customWidth="1"/>
    <col min="5" max="5" width="11.6640625" style="278" customWidth="1"/>
    <col min="6" max="6" width="8" style="278" customWidth="1"/>
    <col min="7" max="7" width="12.4140625" style="276" customWidth="1"/>
    <col min="8" max="8" width="7.08203125" style="278" customWidth="1"/>
    <col min="9" max="9" width="14.6640625" style="276" customWidth="1"/>
    <col min="10" max="10" width="14.75" style="276" customWidth="1"/>
    <col min="11" max="11" width="9.08203125" style="279" customWidth="1"/>
    <col min="12" max="12" width="11.9140625" style="276" customWidth="1"/>
    <col min="13" max="13" width="6.6640625" style="278" customWidth="1"/>
    <col min="14" max="14" width="13.75" style="276" customWidth="1"/>
    <col min="15" max="15" width="13.6640625" style="276" customWidth="1"/>
    <col min="16" max="16" width="12.08203125" style="276" customWidth="1"/>
    <col min="17" max="17" width="6" style="276" customWidth="1"/>
    <col min="18" max="18" width="16.6640625" style="276" customWidth="1"/>
    <col min="19" max="19" width="7.08203125" style="278" customWidth="1"/>
    <col min="20" max="20" width="15.08203125" style="276" customWidth="1"/>
    <col min="21" max="21" width="5.4140625" style="276" customWidth="1"/>
    <col min="22" max="16384" width="8.75" style="276"/>
  </cols>
  <sheetData>
    <row r="1" spans="2:20" ht="5.15" customHeight="1" x14ac:dyDescent="0.55000000000000004"/>
    <row r="2" spans="2:20" x14ac:dyDescent="0.55000000000000004">
      <c r="T2" s="280" t="s">
        <v>18</v>
      </c>
    </row>
    <row r="3" spans="2:20" ht="38.25" customHeight="1" x14ac:dyDescent="0.55000000000000004">
      <c r="B3" s="19" t="s">
        <v>69</v>
      </c>
      <c r="D3" s="282"/>
      <c r="E3" s="282"/>
      <c r="F3" s="282"/>
    </row>
    <row r="4" spans="2:20" ht="33.65" customHeight="1" thickBot="1" x14ac:dyDescent="0.6">
      <c r="C4" s="407" t="s">
        <v>165</v>
      </c>
    </row>
    <row r="5" spans="2:20" ht="25.25" customHeight="1" thickBot="1" x14ac:dyDescent="0.6">
      <c r="C5" s="281"/>
      <c r="E5" s="254"/>
      <c r="F5" s="661" t="s">
        <v>0</v>
      </c>
      <c r="G5" s="662"/>
      <c r="H5" s="662"/>
      <c r="I5" s="662"/>
      <c r="J5" s="663"/>
      <c r="K5" s="661" t="s">
        <v>1</v>
      </c>
      <c r="L5" s="662"/>
      <c r="M5" s="662"/>
      <c r="N5" s="662"/>
      <c r="O5" s="662"/>
      <c r="P5" s="662"/>
      <c r="Q5" s="662"/>
      <c r="R5" s="662"/>
      <c r="S5" s="662"/>
      <c r="T5" s="663"/>
    </row>
    <row r="6" spans="2:20" ht="47.5" customHeight="1" thickBot="1" x14ac:dyDescent="0.6">
      <c r="B6" s="371" t="s">
        <v>5</v>
      </c>
      <c r="C6" s="13" t="s">
        <v>4</v>
      </c>
      <c r="D6" s="6" t="s">
        <v>11</v>
      </c>
      <c r="E6" s="6"/>
      <c r="F6" s="6" t="s">
        <v>6</v>
      </c>
      <c r="G6" s="728" t="s">
        <v>31</v>
      </c>
      <c r="H6" s="729"/>
      <c r="I6" s="2" t="s">
        <v>32</v>
      </c>
      <c r="J6" s="4" t="s">
        <v>78</v>
      </c>
      <c r="K6" s="43" t="s">
        <v>6</v>
      </c>
      <c r="L6" s="728" t="s">
        <v>33</v>
      </c>
      <c r="M6" s="729"/>
      <c r="N6" s="2" t="s">
        <v>34</v>
      </c>
      <c r="O6" s="2" t="s">
        <v>2</v>
      </c>
      <c r="P6" s="728" t="s">
        <v>44</v>
      </c>
      <c r="Q6" s="729"/>
      <c r="R6" s="2" t="s">
        <v>8</v>
      </c>
      <c r="S6" s="3" t="s">
        <v>19</v>
      </c>
      <c r="T6" s="4" t="s">
        <v>3</v>
      </c>
    </row>
    <row r="7" spans="2:20" ht="20.25" customHeight="1" x14ac:dyDescent="0.55000000000000004">
      <c r="B7" s="878" t="s">
        <v>9</v>
      </c>
      <c r="C7" s="114" t="s">
        <v>10</v>
      </c>
      <c r="D7" s="115" t="s">
        <v>190</v>
      </c>
      <c r="E7" s="116" t="s">
        <v>17</v>
      </c>
      <c r="F7" s="115">
        <v>3</v>
      </c>
      <c r="G7" s="849">
        <v>5500</v>
      </c>
      <c r="H7" s="850"/>
      <c r="I7" s="118"/>
      <c r="J7" s="119">
        <f>IF(G7="","",G7*0.438/1000)</f>
        <v>2.4089999999999998</v>
      </c>
      <c r="K7" s="120"/>
      <c r="L7" s="782"/>
      <c r="M7" s="783"/>
      <c r="N7" s="121"/>
      <c r="O7" s="121"/>
      <c r="P7" s="782">
        <f>IF(G7="","",(G7-L7))</f>
        <v>5500</v>
      </c>
      <c r="Q7" s="783"/>
      <c r="R7" s="122">
        <f>IF(P7="","",P7*0.438/1000)</f>
        <v>2.4089999999999998</v>
      </c>
      <c r="S7" s="123">
        <v>15</v>
      </c>
      <c r="T7" s="124">
        <f>IF(R7="","",R7*S7)</f>
        <v>36.134999999999998</v>
      </c>
    </row>
    <row r="8" spans="2:20" ht="20.25" customHeight="1" x14ac:dyDescent="0.55000000000000004">
      <c r="B8" s="879"/>
      <c r="C8" s="125" t="s">
        <v>70</v>
      </c>
      <c r="D8" s="126" t="s">
        <v>50</v>
      </c>
      <c r="E8" s="127" t="s">
        <v>17</v>
      </c>
      <c r="F8" s="126" t="s">
        <v>71</v>
      </c>
      <c r="G8" s="851">
        <v>500000</v>
      </c>
      <c r="H8" s="852"/>
      <c r="I8" s="130"/>
      <c r="J8" s="131">
        <f>G8*0.438/1000</f>
        <v>219</v>
      </c>
      <c r="K8" s="132"/>
      <c r="L8" s="792">
        <v>8000</v>
      </c>
      <c r="M8" s="793"/>
      <c r="N8" s="135"/>
      <c r="O8" s="135"/>
      <c r="P8" s="792">
        <f>IF(G8="","",G8-L8)</f>
        <v>492000</v>
      </c>
      <c r="Q8" s="793"/>
      <c r="R8" s="136">
        <f>IF(P8="","",P8*0.438/1000)</f>
        <v>215.49600000000001</v>
      </c>
      <c r="S8" s="137">
        <v>15</v>
      </c>
      <c r="T8" s="138">
        <f>IF(R8="","",R8*S8)</f>
        <v>3232.44</v>
      </c>
    </row>
    <row r="9" spans="2:20" ht="20.25" customHeight="1" x14ac:dyDescent="0.55000000000000004">
      <c r="B9" s="879"/>
      <c r="C9" s="125"/>
      <c r="D9" s="126"/>
      <c r="E9" s="127" t="s">
        <v>17</v>
      </c>
      <c r="F9" s="126"/>
      <c r="G9" s="851"/>
      <c r="H9" s="852"/>
      <c r="I9" s="130"/>
      <c r="J9" s="131" t="str">
        <f>IF(G9="","",G9*0.434/1000)</f>
        <v/>
      </c>
      <c r="K9" s="132"/>
      <c r="L9" s="792"/>
      <c r="M9" s="793"/>
      <c r="N9" s="135"/>
      <c r="O9" s="135"/>
      <c r="P9" s="792" t="str">
        <f>IF(G9="","",G9-L9)</f>
        <v/>
      </c>
      <c r="Q9" s="793"/>
      <c r="R9" s="136" t="str">
        <f>IF(P9="","",P9*0.434/1000)</f>
        <v/>
      </c>
      <c r="S9" s="137"/>
      <c r="T9" s="138" t="str">
        <f>IF(R9="","",R9*S9)</f>
        <v/>
      </c>
    </row>
    <row r="10" spans="2:20" ht="20.25" customHeight="1" x14ac:dyDescent="0.55000000000000004">
      <c r="B10" s="879"/>
      <c r="C10" s="125"/>
      <c r="D10" s="126"/>
      <c r="E10" s="127" t="s">
        <v>17</v>
      </c>
      <c r="F10" s="126"/>
      <c r="G10" s="128"/>
      <c r="H10" s="129"/>
      <c r="I10" s="130"/>
      <c r="J10" s="131"/>
      <c r="K10" s="132"/>
      <c r="L10" s="133"/>
      <c r="M10" s="134"/>
      <c r="N10" s="135"/>
      <c r="O10" s="135"/>
      <c r="P10" s="133"/>
      <c r="Q10" s="134"/>
      <c r="R10" s="136"/>
      <c r="S10" s="137"/>
      <c r="T10" s="138"/>
    </row>
    <row r="11" spans="2:20" ht="20.25" customHeight="1" thickBot="1" x14ac:dyDescent="0.6">
      <c r="B11" s="879"/>
      <c r="C11" s="139"/>
      <c r="D11" s="126"/>
      <c r="E11" s="127" t="s">
        <v>17</v>
      </c>
      <c r="F11" s="140"/>
      <c r="G11" s="141"/>
      <c r="H11" s="142"/>
      <c r="I11" s="143"/>
      <c r="J11" s="144"/>
      <c r="K11" s="145"/>
      <c r="L11" s="146"/>
      <c r="M11" s="147"/>
      <c r="N11" s="148"/>
      <c r="O11" s="148"/>
      <c r="P11" s="146"/>
      <c r="Q11" s="147"/>
      <c r="R11" s="284"/>
      <c r="S11" s="285"/>
      <c r="T11" s="176"/>
    </row>
    <row r="12" spans="2:20" ht="20.25" customHeight="1" thickTop="1" thickBot="1" x14ac:dyDescent="0.6">
      <c r="B12" s="880"/>
      <c r="C12" s="149" t="s">
        <v>22</v>
      </c>
      <c r="D12" s="786"/>
      <c r="E12" s="787"/>
      <c r="F12" s="150" t="s">
        <v>17</v>
      </c>
      <c r="G12" s="788">
        <f>SUM(G7:G9)</f>
        <v>505500</v>
      </c>
      <c r="H12" s="789"/>
      <c r="I12" s="151">
        <f>SUM(I7:I9)</f>
        <v>0</v>
      </c>
      <c r="J12" s="152">
        <f>SUM(J7:J9)</f>
        <v>221.40899999999999</v>
      </c>
      <c r="K12" s="153" t="s">
        <v>17</v>
      </c>
      <c r="L12" s="790">
        <f>SUM(L7:L9)</f>
        <v>8000</v>
      </c>
      <c r="M12" s="791"/>
      <c r="N12" s="151">
        <f>SUM(N7:N9)</f>
        <v>0</v>
      </c>
      <c r="O12" s="154" t="s">
        <v>17</v>
      </c>
      <c r="P12" s="790">
        <f>SUM(P7:P9)</f>
        <v>497500</v>
      </c>
      <c r="Q12" s="791"/>
      <c r="R12" s="155">
        <f>SUM(R7:R9)</f>
        <v>217.905</v>
      </c>
      <c r="S12" s="156" t="s">
        <v>17</v>
      </c>
      <c r="T12" s="157">
        <f>SUM(T7:T9)</f>
        <v>3268.5750000000003</v>
      </c>
    </row>
    <row r="13" spans="2:20" ht="20.25" customHeight="1" thickTop="1" x14ac:dyDescent="0.55000000000000004">
      <c r="B13" s="874" t="s">
        <v>16</v>
      </c>
      <c r="C13" s="286" t="s">
        <v>51</v>
      </c>
      <c r="D13" s="287" t="s">
        <v>50</v>
      </c>
      <c r="E13" s="160" t="s">
        <v>17</v>
      </c>
      <c r="F13" s="161"/>
      <c r="G13" s="796"/>
      <c r="H13" s="797"/>
      <c r="I13" s="162"/>
      <c r="J13" s="163"/>
      <c r="K13" s="164">
        <v>1</v>
      </c>
      <c r="L13" s="798">
        <v>80000</v>
      </c>
      <c r="M13" s="799"/>
      <c r="N13" s="165"/>
      <c r="O13" s="165">
        <v>5760</v>
      </c>
      <c r="P13" s="798">
        <f>IF(AND(L13="",N13=""),"",L13-N13)</f>
        <v>80000</v>
      </c>
      <c r="Q13" s="877"/>
      <c r="R13" s="166">
        <f>IF(P13="","",P13*0.438/1000)</f>
        <v>35.04</v>
      </c>
      <c r="S13" s="288">
        <v>15</v>
      </c>
      <c r="T13" s="167">
        <f t="shared" ref="T13:T15" si="0">IF(R13="","",R13*S13)</f>
        <v>525.6</v>
      </c>
    </row>
    <row r="14" spans="2:20" ht="20.25" customHeight="1" x14ac:dyDescent="0.55000000000000004">
      <c r="B14" s="875"/>
      <c r="C14" s="237" t="s">
        <v>72</v>
      </c>
      <c r="D14" s="172" t="s">
        <v>25</v>
      </c>
      <c r="E14" s="127" t="s">
        <v>17</v>
      </c>
      <c r="F14" s="168"/>
      <c r="G14" s="800"/>
      <c r="H14" s="801"/>
      <c r="I14" s="169"/>
      <c r="J14" s="170"/>
      <c r="K14" s="132">
        <v>1</v>
      </c>
      <c r="L14" s="792">
        <v>5600</v>
      </c>
      <c r="M14" s="793"/>
      <c r="N14" s="135">
        <v>2000000</v>
      </c>
      <c r="O14" s="135">
        <v>5760</v>
      </c>
      <c r="P14" s="792">
        <f t="shared" ref="P14:P15" si="1">IF(AND(L14="",N14=""),"",L14-N14)</f>
        <v>-1994400</v>
      </c>
      <c r="Q14" s="853"/>
      <c r="R14" s="136">
        <f>IF(P14="","",P14*0.438/1000)</f>
        <v>-873.54719999999998</v>
      </c>
      <c r="S14" s="289">
        <v>15</v>
      </c>
      <c r="T14" s="138">
        <f t="shared" si="0"/>
        <v>-13103.207999999999</v>
      </c>
    </row>
    <row r="15" spans="2:20" ht="20.25" customHeight="1" x14ac:dyDescent="0.55000000000000004">
      <c r="B15" s="875"/>
      <c r="C15" s="237"/>
      <c r="D15" s="172"/>
      <c r="E15" s="127" t="s">
        <v>17</v>
      </c>
      <c r="F15" s="168"/>
      <c r="G15" s="800"/>
      <c r="H15" s="801"/>
      <c r="I15" s="169"/>
      <c r="J15" s="170"/>
      <c r="K15" s="132"/>
      <c r="L15" s="792"/>
      <c r="M15" s="793"/>
      <c r="N15" s="135"/>
      <c r="O15" s="135"/>
      <c r="P15" s="792" t="str">
        <f t="shared" si="1"/>
        <v/>
      </c>
      <c r="Q15" s="853"/>
      <c r="R15" s="136" t="str">
        <f>IF(P15="","",P15*0.434/1000)</f>
        <v/>
      </c>
      <c r="S15" s="289"/>
      <c r="T15" s="138" t="str">
        <f t="shared" si="0"/>
        <v/>
      </c>
    </row>
    <row r="16" spans="2:20" ht="20.25" customHeight="1" x14ac:dyDescent="0.55000000000000004">
      <c r="B16" s="875"/>
      <c r="C16" s="237"/>
      <c r="D16" s="172"/>
      <c r="E16" s="127" t="s">
        <v>17</v>
      </c>
      <c r="F16" s="172"/>
      <c r="G16" s="800"/>
      <c r="H16" s="801"/>
      <c r="I16" s="169"/>
      <c r="J16" s="170"/>
      <c r="K16" s="132"/>
      <c r="L16" s="133"/>
      <c r="M16" s="134"/>
      <c r="N16" s="135"/>
      <c r="O16" s="135"/>
      <c r="P16" s="133"/>
      <c r="Q16" s="171"/>
      <c r="R16" s="136"/>
      <c r="S16" s="137"/>
      <c r="T16" s="138"/>
    </row>
    <row r="17" spans="2:20" ht="20.25" customHeight="1" thickBot="1" x14ac:dyDescent="0.6">
      <c r="B17" s="875"/>
      <c r="C17" s="239"/>
      <c r="D17" s="172"/>
      <c r="E17" s="127" t="s">
        <v>17</v>
      </c>
      <c r="F17" s="173"/>
      <c r="G17" s="800"/>
      <c r="H17" s="801"/>
      <c r="I17" s="174"/>
      <c r="J17" s="175"/>
      <c r="K17" s="145"/>
      <c r="L17" s="146"/>
      <c r="M17" s="147"/>
      <c r="N17" s="148"/>
      <c r="O17" s="148"/>
      <c r="P17" s="146"/>
      <c r="Q17" s="290"/>
      <c r="R17" s="284"/>
      <c r="S17" s="285"/>
      <c r="T17" s="176"/>
    </row>
    <row r="18" spans="2:20" ht="20.25" customHeight="1" thickTop="1" thickBot="1" x14ac:dyDescent="0.6">
      <c r="B18" s="876"/>
      <c r="C18" s="177" t="s">
        <v>23</v>
      </c>
      <c r="D18" s="802"/>
      <c r="E18" s="803"/>
      <c r="F18" s="178" t="s">
        <v>17</v>
      </c>
      <c r="G18" s="804"/>
      <c r="H18" s="805"/>
      <c r="I18" s="179"/>
      <c r="J18" s="180"/>
      <c r="K18" s="181" t="s">
        <v>17</v>
      </c>
      <c r="L18" s="806">
        <f>SUM(L13:L15)</f>
        <v>85600</v>
      </c>
      <c r="M18" s="807"/>
      <c r="N18" s="182">
        <f>SUM(N13:N15)</f>
        <v>2000000</v>
      </c>
      <c r="O18" s="183" t="s">
        <v>17</v>
      </c>
      <c r="P18" s="806">
        <f>SUM(P13:P15)</f>
        <v>-1914400</v>
      </c>
      <c r="Q18" s="807"/>
      <c r="R18" s="184">
        <f>SUM(R13:R15)</f>
        <v>-838.50720000000001</v>
      </c>
      <c r="S18" s="185" t="s">
        <v>17</v>
      </c>
      <c r="T18" s="186">
        <f>SUM(T13:T15)</f>
        <v>-12577.607999999998</v>
      </c>
    </row>
    <row r="19" spans="2:20" ht="20.25" customHeight="1" thickBot="1" x14ac:dyDescent="0.6">
      <c r="B19" s="291"/>
      <c r="C19" s="187"/>
      <c r="D19" s="815"/>
      <c r="E19" s="816"/>
      <c r="F19" s="188" t="s">
        <v>17</v>
      </c>
      <c r="G19" s="817">
        <f>G12</f>
        <v>505500</v>
      </c>
      <c r="H19" s="818"/>
      <c r="I19" s="189">
        <f>I12</f>
        <v>0</v>
      </c>
      <c r="J19" s="190">
        <f>J12-J18</f>
        <v>221.40899999999999</v>
      </c>
      <c r="K19" s="191" t="s">
        <v>17</v>
      </c>
      <c r="L19" s="819">
        <f>SUM(L18,L12)</f>
        <v>93600</v>
      </c>
      <c r="M19" s="820"/>
      <c r="N19" s="192">
        <f>SUM(N18,N12)</f>
        <v>2000000</v>
      </c>
      <c r="O19" s="193" t="s">
        <v>17</v>
      </c>
      <c r="P19" s="821">
        <f>P12-P18</f>
        <v>2411900</v>
      </c>
      <c r="Q19" s="822"/>
      <c r="R19" s="194">
        <f>R12-R18</f>
        <v>1056.4122</v>
      </c>
      <c r="S19" s="195" t="s">
        <v>17</v>
      </c>
      <c r="T19" s="196">
        <f>T12-T18</f>
        <v>15846.182999999999</v>
      </c>
    </row>
    <row r="20" spans="2:20" ht="6.65" customHeight="1" thickBot="1" x14ac:dyDescent="0.6">
      <c r="B20" s="107"/>
      <c r="C20" s="282"/>
      <c r="D20" s="282"/>
      <c r="E20" s="282"/>
      <c r="F20" s="283"/>
      <c r="G20" s="292"/>
      <c r="H20" s="293"/>
      <c r="I20" s="292"/>
      <c r="J20" s="294"/>
      <c r="K20" s="295"/>
      <c r="L20" s="292"/>
      <c r="M20" s="296"/>
      <c r="N20" s="292"/>
      <c r="O20" s="297"/>
      <c r="P20" s="298"/>
      <c r="Q20" s="297"/>
      <c r="R20" s="299"/>
      <c r="S20" s="300"/>
      <c r="T20" s="301"/>
    </row>
    <row r="21" spans="2:20" ht="25.25" customHeight="1" thickBot="1" x14ac:dyDescent="0.6">
      <c r="B21" s="302"/>
      <c r="C21" s="281"/>
      <c r="E21" s="303"/>
      <c r="F21" s="883" t="s">
        <v>0</v>
      </c>
      <c r="G21" s="884"/>
      <c r="H21" s="884"/>
      <c r="I21" s="884"/>
      <c r="J21" s="885"/>
      <c r="K21" s="883" t="s">
        <v>1</v>
      </c>
      <c r="L21" s="884"/>
      <c r="M21" s="884"/>
      <c r="N21" s="884"/>
      <c r="O21" s="884"/>
      <c r="P21" s="884"/>
      <c r="Q21" s="884"/>
      <c r="R21" s="884"/>
      <c r="S21" s="884"/>
      <c r="T21" s="885"/>
    </row>
    <row r="22" spans="2:20" ht="55.4" customHeight="1" thickBot="1" x14ac:dyDescent="0.6">
      <c r="B22" s="370" t="s">
        <v>15</v>
      </c>
      <c r="C22" s="13" t="s">
        <v>4</v>
      </c>
      <c r="D22" s="6" t="s">
        <v>11</v>
      </c>
      <c r="E22" s="6" t="s">
        <v>7</v>
      </c>
      <c r="F22" s="6" t="s">
        <v>6</v>
      </c>
      <c r="G22" s="5" t="s">
        <v>28</v>
      </c>
      <c r="H22" s="1" t="s">
        <v>29</v>
      </c>
      <c r="I22" s="2" t="s">
        <v>13</v>
      </c>
      <c r="J22" s="4" t="s">
        <v>78</v>
      </c>
      <c r="K22" s="43" t="s">
        <v>6</v>
      </c>
      <c r="L22" s="5" t="s">
        <v>28</v>
      </c>
      <c r="M22" s="1" t="s">
        <v>29</v>
      </c>
      <c r="N22" s="2" t="s">
        <v>12</v>
      </c>
      <c r="O22" s="2" t="s">
        <v>2</v>
      </c>
      <c r="P22" s="3" t="s">
        <v>48</v>
      </c>
      <c r="Q22" s="1" t="s">
        <v>14</v>
      </c>
      <c r="R22" s="2" t="s">
        <v>8</v>
      </c>
      <c r="S22" s="3" t="s">
        <v>19</v>
      </c>
      <c r="T22" s="4" t="s">
        <v>3</v>
      </c>
    </row>
    <row r="23" spans="2:20" ht="20.25" customHeight="1" x14ac:dyDescent="0.55000000000000004">
      <c r="B23" s="836" t="s">
        <v>9</v>
      </c>
      <c r="C23" s="114" t="s">
        <v>10</v>
      </c>
      <c r="D23" s="115" t="s">
        <v>188</v>
      </c>
      <c r="E23" s="197" t="s">
        <v>115</v>
      </c>
      <c r="F23" s="115">
        <v>3</v>
      </c>
      <c r="G23" s="198">
        <v>250000</v>
      </c>
      <c r="H23" s="199" t="s">
        <v>86</v>
      </c>
      <c r="I23" s="118">
        <f>G23*38.9</f>
        <v>9725000</v>
      </c>
      <c r="J23" s="200">
        <f>IF(G23="","",G23*2.27/1000)</f>
        <v>567.5</v>
      </c>
      <c r="K23" s="120">
        <v>3</v>
      </c>
      <c r="L23" s="198">
        <f>N23/38.9</f>
        <v>30719.794344473008</v>
      </c>
      <c r="M23" s="199" t="s">
        <v>21</v>
      </c>
      <c r="N23" s="118">
        <f>I23-N30</f>
        <v>1195000</v>
      </c>
      <c r="O23" s="118">
        <f>20*24*12</f>
        <v>5760</v>
      </c>
      <c r="P23" s="117">
        <f>IF(G23="","",G23-L23)</f>
        <v>219280.20565552698</v>
      </c>
      <c r="Q23" s="199" t="s">
        <v>148</v>
      </c>
      <c r="R23" s="201">
        <f>IF(P23="","",P23*2.75/1000)</f>
        <v>603.02056555269917</v>
      </c>
      <c r="S23" s="123">
        <v>15</v>
      </c>
      <c r="T23" s="124">
        <f>IF(R23="","",R23*S23)</f>
        <v>9045.3084832904879</v>
      </c>
    </row>
    <row r="24" spans="2:20" ht="20.25" customHeight="1" x14ac:dyDescent="0.55000000000000004">
      <c r="B24" s="837"/>
      <c r="C24" s="125" t="s">
        <v>187</v>
      </c>
      <c r="D24" s="126" t="s">
        <v>50</v>
      </c>
      <c r="E24" s="204" t="s">
        <v>189</v>
      </c>
      <c r="F24" s="126"/>
      <c r="G24" s="205">
        <v>50000</v>
      </c>
      <c r="H24" s="206" t="s">
        <v>154</v>
      </c>
      <c r="I24" s="130">
        <f>G24*40.6</f>
        <v>2030000</v>
      </c>
      <c r="J24" s="207">
        <f>G24*2.27/1000</f>
        <v>113.5</v>
      </c>
      <c r="K24" s="132"/>
      <c r="L24" s="205">
        <f>N24/40.6</f>
        <v>13054.187192118226</v>
      </c>
      <c r="M24" s="206"/>
      <c r="N24" s="130">
        <f>I24-N29</f>
        <v>530000</v>
      </c>
      <c r="O24" s="130">
        <v>5760</v>
      </c>
      <c r="P24" s="128">
        <f>G24-L24</f>
        <v>36945.812807881775</v>
      </c>
      <c r="Q24" s="304"/>
      <c r="R24" s="208">
        <f>P24*2.27/1000</f>
        <v>83.866995073891644</v>
      </c>
      <c r="S24" s="137"/>
      <c r="T24" s="138">
        <f t="shared" ref="T24:T25" si="2">IF(R24="","",R24*S24)</f>
        <v>0</v>
      </c>
    </row>
    <row r="25" spans="2:20" ht="20.25" customHeight="1" x14ac:dyDescent="0.55000000000000004">
      <c r="B25" s="837"/>
      <c r="C25" s="125"/>
      <c r="D25" s="126"/>
      <c r="E25" s="204"/>
      <c r="F25" s="126"/>
      <c r="G25" s="205"/>
      <c r="H25" s="206"/>
      <c r="I25" s="130"/>
      <c r="J25" s="207"/>
      <c r="K25" s="132"/>
      <c r="L25" s="205"/>
      <c r="M25" s="206"/>
      <c r="N25" s="130"/>
      <c r="O25" s="130"/>
      <c r="P25" s="128" t="str">
        <f t="shared" ref="P25" si="3">IF(G25="","",G25-L25)</f>
        <v/>
      </c>
      <c r="Q25" s="304"/>
      <c r="R25" s="208" t="str">
        <f t="shared" ref="R25" si="4">IF(P25="","",P25*2.23/1000)</f>
        <v/>
      </c>
      <c r="S25" s="137"/>
      <c r="T25" s="138" t="str">
        <f t="shared" si="2"/>
        <v/>
      </c>
    </row>
    <row r="26" spans="2:20" ht="20.25" customHeight="1" x14ac:dyDescent="0.55000000000000004">
      <c r="B26" s="837"/>
      <c r="C26" s="125"/>
      <c r="D26" s="126"/>
      <c r="E26" s="204"/>
      <c r="F26" s="126"/>
      <c r="G26" s="205"/>
      <c r="H26" s="206"/>
      <c r="I26" s="130"/>
      <c r="J26" s="207"/>
      <c r="K26" s="132"/>
      <c r="L26" s="205"/>
      <c r="M26" s="206"/>
      <c r="N26" s="130"/>
      <c r="O26" s="205"/>
      <c r="P26" s="128"/>
      <c r="Q26" s="304"/>
      <c r="R26" s="208"/>
      <c r="S26" s="137"/>
      <c r="T26" s="138"/>
    </row>
    <row r="27" spans="2:20" ht="20.25" customHeight="1" thickBot="1" x14ac:dyDescent="0.6">
      <c r="B27" s="837"/>
      <c r="C27" s="139"/>
      <c r="D27" s="126"/>
      <c r="E27" s="204"/>
      <c r="F27" s="140"/>
      <c r="G27" s="210"/>
      <c r="H27" s="211"/>
      <c r="I27" s="143"/>
      <c r="J27" s="212"/>
      <c r="K27" s="145"/>
      <c r="L27" s="210"/>
      <c r="M27" s="211"/>
      <c r="N27" s="143"/>
      <c r="O27" s="210"/>
      <c r="P27" s="141"/>
      <c r="Q27" s="305"/>
      <c r="R27" s="213"/>
      <c r="S27" s="285"/>
      <c r="T27" s="176"/>
    </row>
    <row r="28" spans="2:20" ht="20.25" customHeight="1" thickTop="1" thickBot="1" x14ac:dyDescent="0.6">
      <c r="B28" s="838"/>
      <c r="C28" s="214" t="s">
        <v>58</v>
      </c>
      <c r="D28" s="839"/>
      <c r="E28" s="840"/>
      <c r="F28" s="215" t="s">
        <v>17</v>
      </c>
      <c r="G28" s="216"/>
      <c r="H28" s="217"/>
      <c r="I28" s="218">
        <f>SUM(I23:I25)</f>
        <v>11755000</v>
      </c>
      <c r="J28" s="219">
        <f>SUM(J23:J25)</f>
        <v>681</v>
      </c>
      <c r="K28" s="220" t="s">
        <v>17</v>
      </c>
      <c r="L28" s="306" t="s">
        <v>17</v>
      </c>
      <c r="M28" s="217"/>
      <c r="N28" s="218">
        <f>SUM(N23:N25)</f>
        <v>1725000</v>
      </c>
      <c r="O28" s="221" t="s">
        <v>17</v>
      </c>
      <c r="P28" s="222" t="s">
        <v>17</v>
      </c>
      <c r="Q28" s="223" t="s">
        <v>17</v>
      </c>
      <c r="R28" s="224">
        <f>SUM(R23:R25)</f>
        <v>686.88756062659081</v>
      </c>
      <c r="S28" s="225" t="s">
        <v>17</v>
      </c>
      <c r="T28" s="226">
        <f>SUM(T23:T25)</f>
        <v>9045.3084832904879</v>
      </c>
    </row>
    <row r="29" spans="2:20" ht="20.25" customHeight="1" x14ac:dyDescent="0.55000000000000004">
      <c r="B29" s="874" t="s">
        <v>16</v>
      </c>
      <c r="C29" s="307" t="s">
        <v>51</v>
      </c>
      <c r="D29" s="115" t="s">
        <v>50</v>
      </c>
      <c r="E29" s="197"/>
      <c r="F29" s="271"/>
      <c r="G29" s="813"/>
      <c r="H29" s="814"/>
      <c r="I29" s="231"/>
      <c r="J29" s="232"/>
      <c r="K29" s="120">
        <v>1</v>
      </c>
      <c r="L29" s="198"/>
      <c r="M29" s="199"/>
      <c r="N29" s="118">
        <v>1500000</v>
      </c>
      <c r="O29" s="118">
        <v>5760</v>
      </c>
      <c r="P29" s="117" t="str">
        <f>IF(L29="","",L29)</f>
        <v/>
      </c>
      <c r="Q29" s="233"/>
      <c r="R29" s="201" t="str">
        <f>IF(P29="","",P29*2.23/1000)</f>
        <v/>
      </c>
      <c r="S29" s="123"/>
      <c r="T29" s="124" t="str">
        <f>IF(R29="","",R29*S29)</f>
        <v/>
      </c>
    </row>
    <row r="30" spans="2:20" ht="20.25" customHeight="1" x14ac:dyDescent="0.55000000000000004">
      <c r="B30" s="875"/>
      <c r="C30" s="237" t="s">
        <v>72</v>
      </c>
      <c r="D30" s="172" t="s">
        <v>188</v>
      </c>
      <c r="E30" s="235"/>
      <c r="F30" s="168"/>
      <c r="G30" s="800"/>
      <c r="H30" s="801"/>
      <c r="I30" s="169"/>
      <c r="J30" s="236"/>
      <c r="K30" s="132">
        <v>1</v>
      </c>
      <c r="L30" s="205"/>
      <c r="M30" s="206"/>
      <c r="N30" s="130">
        <v>8530000</v>
      </c>
      <c r="O30" s="130">
        <v>5760</v>
      </c>
      <c r="P30" s="128" t="str">
        <f>IF(L30="","",L30)</f>
        <v/>
      </c>
      <c r="Q30" s="206" t="s">
        <v>21</v>
      </c>
      <c r="R30" s="208" t="str">
        <f t="shared" ref="R30:R31" si="5">IF(P30="","",P30*2.23/1000)</f>
        <v/>
      </c>
      <c r="S30" s="137">
        <v>15</v>
      </c>
      <c r="T30" s="138" t="str">
        <f t="shared" ref="T30:T31" si="6">IF(R30="","",R30*S30)</f>
        <v/>
      </c>
    </row>
    <row r="31" spans="2:20" ht="20.25" customHeight="1" x14ac:dyDescent="0.55000000000000004">
      <c r="B31" s="875"/>
      <c r="C31" s="237"/>
      <c r="D31" s="172"/>
      <c r="E31" s="235"/>
      <c r="F31" s="168"/>
      <c r="G31" s="800"/>
      <c r="H31" s="801"/>
      <c r="I31" s="169"/>
      <c r="J31" s="236"/>
      <c r="K31" s="132"/>
      <c r="L31" s="205"/>
      <c r="M31" s="206"/>
      <c r="N31" s="130"/>
      <c r="O31" s="130"/>
      <c r="P31" s="128" t="str">
        <f>IF(L31="","",L31)</f>
        <v/>
      </c>
      <c r="Q31" s="238"/>
      <c r="R31" s="208" t="str">
        <f t="shared" si="5"/>
        <v/>
      </c>
      <c r="S31" s="137"/>
      <c r="T31" s="138" t="str">
        <f t="shared" si="6"/>
        <v/>
      </c>
    </row>
    <row r="32" spans="2:20" ht="20.25" customHeight="1" x14ac:dyDescent="0.55000000000000004">
      <c r="B32" s="875"/>
      <c r="C32" s="237"/>
      <c r="D32" s="172"/>
      <c r="E32" s="235"/>
      <c r="F32" s="172"/>
      <c r="G32" s="800"/>
      <c r="H32" s="801"/>
      <c r="I32" s="169"/>
      <c r="J32" s="236"/>
      <c r="K32" s="132"/>
      <c r="L32" s="205"/>
      <c r="M32" s="206"/>
      <c r="N32" s="130"/>
      <c r="O32" s="130"/>
      <c r="P32" s="128"/>
      <c r="Q32" s="238"/>
      <c r="R32" s="208"/>
      <c r="S32" s="137"/>
      <c r="T32" s="138"/>
    </row>
    <row r="33" spans="2:21" ht="20.25" customHeight="1" thickBot="1" x14ac:dyDescent="0.6">
      <c r="B33" s="875"/>
      <c r="C33" s="239"/>
      <c r="D33" s="172"/>
      <c r="E33" s="235"/>
      <c r="F33" s="173"/>
      <c r="G33" s="800"/>
      <c r="H33" s="801"/>
      <c r="I33" s="174"/>
      <c r="J33" s="240"/>
      <c r="K33" s="145"/>
      <c r="L33" s="210"/>
      <c r="M33" s="211"/>
      <c r="N33" s="143"/>
      <c r="O33" s="143"/>
      <c r="P33" s="141"/>
      <c r="Q33" s="241"/>
      <c r="R33" s="213"/>
      <c r="S33" s="285"/>
      <c r="T33" s="176"/>
    </row>
    <row r="34" spans="2:21" ht="20.25" customHeight="1" thickTop="1" thickBot="1" x14ac:dyDescent="0.6">
      <c r="B34" s="876"/>
      <c r="C34" s="242" t="s">
        <v>57</v>
      </c>
      <c r="D34" s="802"/>
      <c r="E34" s="803"/>
      <c r="F34" s="243" t="s">
        <v>17</v>
      </c>
      <c r="G34" s="804"/>
      <c r="H34" s="805"/>
      <c r="I34" s="244"/>
      <c r="J34" s="245"/>
      <c r="K34" s="220" t="s">
        <v>17</v>
      </c>
      <c r="L34" s="216"/>
      <c r="M34" s="217"/>
      <c r="N34" s="308">
        <f>SUM(N29:N31)</f>
        <v>10030000</v>
      </c>
      <c r="O34" s="246" t="s">
        <v>17</v>
      </c>
      <c r="P34" s="225" t="s">
        <v>17</v>
      </c>
      <c r="Q34" s="223" t="s">
        <v>17</v>
      </c>
      <c r="R34" s="224">
        <f>SUM(R29:R31)</f>
        <v>0</v>
      </c>
      <c r="S34" s="225" t="s">
        <v>17</v>
      </c>
      <c r="T34" s="226">
        <f>SUM(T29:T31)</f>
        <v>0</v>
      </c>
    </row>
    <row r="35" spans="2:21" ht="20.25" customHeight="1" thickBot="1" x14ac:dyDescent="0.6">
      <c r="B35" s="309"/>
      <c r="C35" s="247"/>
      <c r="D35" s="811"/>
      <c r="E35" s="812"/>
      <c r="F35" s="248" t="s">
        <v>17</v>
      </c>
      <c r="G35" s="249" t="s">
        <v>24</v>
      </c>
      <c r="H35" s="250"/>
      <c r="I35" s="251">
        <f>I28</f>
        <v>11755000</v>
      </c>
      <c r="J35" s="252">
        <f>J28</f>
        <v>681</v>
      </c>
      <c r="K35" s="253" t="s">
        <v>17</v>
      </c>
      <c r="L35" s="254" t="s">
        <v>46</v>
      </c>
      <c r="M35" s="250"/>
      <c r="N35" s="255">
        <f>N34+N28</f>
        <v>11755000</v>
      </c>
      <c r="O35" s="256" t="s">
        <v>17</v>
      </c>
      <c r="P35" s="257" t="s">
        <v>17</v>
      </c>
      <c r="Q35" s="250" t="s">
        <v>17</v>
      </c>
      <c r="R35" s="258">
        <f>R28-R34</f>
        <v>686.88756062659081</v>
      </c>
      <c r="S35" s="257" t="s">
        <v>17</v>
      </c>
      <c r="T35" s="259">
        <f>T28-T34</f>
        <v>9045.3084832904879</v>
      </c>
    </row>
    <row r="36" spans="2:21" ht="19.399999999999999" customHeight="1" thickBot="1" x14ac:dyDescent="0.55000000000000004">
      <c r="B36" s="881"/>
      <c r="C36" s="882"/>
      <c r="G36" s="310"/>
      <c r="I36" s="311" t="s">
        <v>73</v>
      </c>
      <c r="J36" s="312" t="s">
        <v>81</v>
      </c>
      <c r="K36" s="313"/>
      <c r="N36" s="314" t="s">
        <v>64</v>
      </c>
      <c r="P36" s="315"/>
      <c r="R36" s="316" t="s">
        <v>74</v>
      </c>
      <c r="S36" s="317"/>
      <c r="T36" s="80" t="s">
        <v>65</v>
      </c>
    </row>
    <row r="37" spans="2:21" ht="36.5" customHeight="1" thickBot="1" x14ac:dyDescent="0.6">
      <c r="B37" s="318"/>
      <c r="C37" s="282"/>
      <c r="D37" s="866"/>
      <c r="E37" s="866"/>
      <c r="F37" s="282"/>
      <c r="G37" s="867"/>
      <c r="H37" s="868"/>
      <c r="I37" s="319">
        <f>I28</f>
        <v>11755000</v>
      </c>
      <c r="J37" s="320">
        <f>J35</f>
        <v>681</v>
      </c>
      <c r="K37" s="321"/>
      <c r="L37" s="310"/>
      <c r="M37" s="322"/>
      <c r="N37" s="319">
        <f>N28+N34</f>
        <v>11755000</v>
      </c>
      <c r="O37" s="323" t="s">
        <v>59</v>
      </c>
      <c r="P37" s="886"/>
      <c r="Q37" s="887"/>
      <c r="R37" s="324">
        <f>SUM(R19,R35)</f>
        <v>1743.2997606265908</v>
      </c>
      <c r="S37" s="325"/>
      <c r="T37" s="324">
        <f>SUM(T19,T35)</f>
        <v>24891.491483290487</v>
      </c>
    </row>
    <row r="38" spans="2:21" ht="19.399999999999999" customHeight="1" thickBot="1" x14ac:dyDescent="0.6">
      <c r="C38" s="281" t="s">
        <v>45</v>
      </c>
      <c r="M38" s="326"/>
      <c r="N38" s="327"/>
      <c r="O38" s="327"/>
      <c r="P38" s="327"/>
      <c r="Q38" s="327"/>
      <c r="R38" s="327"/>
      <c r="S38" s="863"/>
      <c r="T38" s="863"/>
      <c r="U38" s="328"/>
    </row>
    <row r="39" spans="2:21" ht="19.399999999999999" customHeight="1" thickBot="1" x14ac:dyDescent="0.6">
      <c r="B39" s="869"/>
      <c r="C39" s="260" t="s">
        <v>43</v>
      </c>
      <c r="D39" s="844" t="s">
        <v>40</v>
      </c>
      <c r="E39" s="845"/>
      <c r="F39" s="261"/>
      <c r="G39" s="870" t="s">
        <v>119</v>
      </c>
      <c r="H39" s="871"/>
      <c r="I39" s="262" t="s">
        <v>42</v>
      </c>
      <c r="J39" s="263" t="s">
        <v>41</v>
      </c>
      <c r="M39" s="329"/>
      <c r="N39" s="330"/>
      <c r="O39" s="330"/>
      <c r="P39" s="330"/>
      <c r="Q39" s="330"/>
      <c r="R39" s="331" t="s">
        <v>68</v>
      </c>
      <c r="S39" s="332"/>
      <c r="T39" s="332"/>
      <c r="U39" s="333"/>
    </row>
    <row r="40" spans="2:21" ht="19.399999999999999" customHeight="1" x14ac:dyDescent="0.55000000000000004">
      <c r="B40" s="869"/>
      <c r="C40" s="841" t="s">
        <v>5</v>
      </c>
      <c r="D40" s="826" t="s">
        <v>52</v>
      </c>
      <c r="E40" s="827"/>
      <c r="F40" s="264"/>
      <c r="G40" s="334">
        <v>600000</v>
      </c>
      <c r="H40" s="335" t="s">
        <v>36</v>
      </c>
      <c r="I40" s="264"/>
      <c r="J40" s="119">
        <f>G40*0.434/1000</f>
        <v>260.39999999999998</v>
      </c>
      <c r="K40" s="276"/>
      <c r="M40" s="330"/>
      <c r="N40" s="330"/>
      <c r="O40" s="330"/>
      <c r="P40" s="330"/>
      <c r="Q40" s="330"/>
      <c r="R40" s="859">
        <f>R35</f>
        <v>686.88756062659081</v>
      </c>
      <c r="S40" s="330"/>
      <c r="T40" s="330"/>
      <c r="U40" s="333"/>
    </row>
    <row r="41" spans="2:21" ht="19.399999999999999" customHeight="1" x14ac:dyDescent="0.55000000000000004">
      <c r="B41" s="869"/>
      <c r="C41" s="842"/>
      <c r="D41" s="828" t="s">
        <v>53</v>
      </c>
      <c r="E41" s="829"/>
      <c r="F41" s="266"/>
      <c r="G41" s="336"/>
      <c r="H41" s="337" t="s">
        <v>36</v>
      </c>
      <c r="I41" s="266"/>
      <c r="J41" s="338"/>
      <c r="K41" s="276"/>
      <c r="M41" s="330"/>
      <c r="N41" s="330"/>
      <c r="O41" s="330"/>
      <c r="P41" s="330"/>
      <c r="Q41" s="330"/>
      <c r="R41" s="860"/>
      <c r="S41" s="330"/>
      <c r="T41" s="330"/>
      <c r="U41" s="333"/>
    </row>
    <row r="42" spans="2:21" ht="19.399999999999999" customHeight="1" thickBot="1" x14ac:dyDescent="0.6">
      <c r="B42" s="869"/>
      <c r="C42" s="843"/>
      <c r="D42" s="830" t="s">
        <v>54</v>
      </c>
      <c r="E42" s="831"/>
      <c r="F42" s="268"/>
      <c r="G42" s="339">
        <f>SUM(G40:G41)</f>
        <v>600000</v>
      </c>
      <c r="H42" s="337" t="s">
        <v>36</v>
      </c>
      <c r="I42" s="268"/>
      <c r="J42" s="340">
        <f>J40</f>
        <v>260.39999999999998</v>
      </c>
      <c r="K42" s="276"/>
      <c r="M42" s="330"/>
      <c r="N42" s="330"/>
      <c r="O42" s="330"/>
      <c r="P42" s="330"/>
      <c r="Q42" s="330"/>
      <c r="R42" s="331" t="s">
        <v>75</v>
      </c>
      <c r="S42" s="330"/>
      <c r="T42" s="330"/>
      <c r="U42" s="333"/>
    </row>
    <row r="43" spans="2:21" ht="19.399999999999999" customHeight="1" x14ac:dyDescent="0.55000000000000004">
      <c r="B43" s="869"/>
      <c r="C43" s="841" t="s">
        <v>39</v>
      </c>
      <c r="D43" s="872" t="s">
        <v>20</v>
      </c>
      <c r="E43" s="872"/>
      <c r="F43" s="271"/>
      <c r="G43" s="118">
        <v>50000</v>
      </c>
      <c r="H43" s="115" t="s">
        <v>93</v>
      </c>
      <c r="I43" s="118">
        <f>G43*40.6</f>
        <v>2030000</v>
      </c>
      <c r="J43" s="265">
        <f>G43*2.23/1000</f>
        <v>111.5</v>
      </c>
      <c r="K43" s="313"/>
      <c r="M43" s="329"/>
      <c r="N43" s="330"/>
      <c r="O43" s="330"/>
      <c r="P43" s="330"/>
      <c r="Q43" s="330"/>
      <c r="R43" s="861">
        <f>R40/R37</f>
        <v>0.39401574883467211</v>
      </c>
      <c r="S43" s="329"/>
      <c r="T43" s="330"/>
      <c r="U43" s="333"/>
    </row>
    <row r="44" spans="2:21" ht="19.399999999999999" customHeight="1" x14ac:dyDescent="0.55000000000000004">
      <c r="B44" s="869"/>
      <c r="C44" s="842"/>
      <c r="D44" s="873" t="s">
        <v>115</v>
      </c>
      <c r="E44" s="873"/>
      <c r="F44" s="272"/>
      <c r="G44" s="130">
        <v>250000</v>
      </c>
      <c r="H44" s="126" t="s">
        <v>86</v>
      </c>
      <c r="I44" s="130">
        <f>G44*38.9</f>
        <v>9725000</v>
      </c>
      <c r="J44" s="273">
        <f>G44*2.75/1000</f>
        <v>687.5</v>
      </c>
      <c r="K44" s="313"/>
      <c r="M44" s="329"/>
      <c r="N44" s="330"/>
      <c r="O44" s="330"/>
      <c r="P44" s="330"/>
      <c r="Q44" s="330"/>
      <c r="R44" s="861"/>
      <c r="S44" s="329"/>
      <c r="T44" s="330"/>
      <c r="U44" s="333"/>
    </row>
    <row r="45" spans="2:21" ht="19.399999999999999" customHeight="1" x14ac:dyDescent="0.55000000000000004">
      <c r="B45" s="869"/>
      <c r="C45" s="842"/>
      <c r="D45" s="873" t="s">
        <v>116</v>
      </c>
      <c r="E45" s="873"/>
      <c r="F45" s="272"/>
      <c r="G45" s="130">
        <v>500</v>
      </c>
      <c r="H45" s="126" t="s">
        <v>118</v>
      </c>
      <c r="I45" s="130">
        <f>G45*54.7</f>
        <v>27350</v>
      </c>
      <c r="J45" s="273">
        <f>G45*2.79/1000</f>
        <v>1.395</v>
      </c>
      <c r="K45" s="313"/>
      <c r="M45" s="329"/>
      <c r="N45" s="330"/>
      <c r="O45" s="330"/>
      <c r="P45" s="330"/>
      <c r="Q45" s="341"/>
      <c r="R45" s="331"/>
      <c r="S45" s="329"/>
      <c r="T45" s="330"/>
      <c r="U45" s="333"/>
    </row>
    <row r="46" spans="2:21" ht="19.399999999999999" customHeight="1" x14ac:dyDescent="0.55000000000000004">
      <c r="B46" s="67"/>
      <c r="C46" s="842"/>
      <c r="D46" s="873" t="s">
        <v>117</v>
      </c>
      <c r="E46" s="873"/>
      <c r="F46" s="272"/>
      <c r="G46" s="130">
        <v>1000</v>
      </c>
      <c r="H46" s="126" t="s">
        <v>86</v>
      </c>
      <c r="I46" s="130">
        <f>G46*36.5</f>
        <v>36500</v>
      </c>
      <c r="J46" s="273">
        <f>G46*2.5/1000</f>
        <v>2.5</v>
      </c>
      <c r="K46" s="313"/>
      <c r="M46" s="329"/>
      <c r="N46" s="330"/>
      <c r="O46" s="330"/>
      <c r="P46" s="330"/>
      <c r="Q46" s="341"/>
      <c r="R46" s="331"/>
      <c r="S46" s="329"/>
      <c r="T46" s="330"/>
      <c r="U46" s="333"/>
    </row>
    <row r="47" spans="2:21" ht="19.399999999999999" customHeight="1" thickBot="1" x14ac:dyDescent="0.6">
      <c r="B47" s="67"/>
      <c r="C47" s="843"/>
      <c r="D47" s="865"/>
      <c r="E47" s="865"/>
      <c r="F47" s="275"/>
      <c r="G47" s="269"/>
      <c r="H47" s="274"/>
      <c r="I47" s="269"/>
      <c r="J47" s="270"/>
      <c r="K47" s="313"/>
      <c r="M47" s="329"/>
      <c r="N47" s="330"/>
      <c r="O47" s="330"/>
      <c r="P47" s="330"/>
      <c r="Q47" s="341"/>
      <c r="R47" s="331"/>
      <c r="S47" s="329"/>
      <c r="T47" s="330"/>
      <c r="U47" s="333"/>
    </row>
    <row r="48" spans="2:21" ht="19.399999999999999" customHeight="1" thickBot="1" x14ac:dyDescent="0.6">
      <c r="B48" s="67"/>
      <c r="C48" s="278"/>
      <c r="D48" s="276"/>
      <c r="G48" s="342"/>
      <c r="I48" s="343" t="s">
        <v>66</v>
      </c>
      <c r="J48" s="344" t="s">
        <v>67</v>
      </c>
      <c r="K48" s="321"/>
      <c r="M48" s="329"/>
      <c r="N48" s="331" t="s">
        <v>76</v>
      </c>
      <c r="O48" s="330"/>
      <c r="P48" s="330"/>
      <c r="Q48" s="341"/>
      <c r="R48" s="331" t="s">
        <v>62</v>
      </c>
      <c r="S48" s="329"/>
      <c r="T48" s="330"/>
      <c r="U48" s="333"/>
    </row>
    <row r="49" spans="2:21" ht="40.25" customHeight="1" thickBot="1" x14ac:dyDescent="0.6">
      <c r="I49" s="345">
        <f>SUM(I43:I47)</f>
        <v>11818850</v>
      </c>
      <c r="J49" s="346">
        <f>SUM(J42:J47)</f>
        <v>1063.2950000000001</v>
      </c>
      <c r="K49" s="313"/>
      <c r="M49" s="329"/>
      <c r="N49" s="347">
        <f>R40/J37</f>
        <v>1.00864546347517</v>
      </c>
      <c r="O49" s="330"/>
      <c r="P49" s="341"/>
      <c r="Q49" s="341"/>
      <c r="R49" s="347">
        <f>R37/J49</f>
        <v>1.6395259646914457</v>
      </c>
      <c r="S49" s="329"/>
      <c r="T49" s="330"/>
      <c r="U49" s="333"/>
    </row>
    <row r="50" spans="2:21" ht="16.5" customHeight="1" x14ac:dyDescent="0.55000000000000004">
      <c r="I50" s="348"/>
      <c r="J50" s="349"/>
      <c r="K50" s="313"/>
      <c r="M50" s="329"/>
      <c r="N50" s="347"/>
      <c r="O50" s="330"/>
      <c r="P50" s="341"/>
      <c r="Q50" s="341"/>
      <c r="R50" s="347"/>
      <c r="S50" s="329"/>
      <c r="T50" s="330"/>
      <c r="U50" s="333"/>
    </row>
    <row r="51" spans="2:21" ht="17.5" customHeight="1" x14ac:dyDescent="0.5">
      <c r="B51" s="355" t="s">
        <v>49</v>
      </c>
      <c r="J51" s="350"/>
      <c r="K51" s="351"/>
      <c r="M51" s="329"/>
      <c r="N51" s="330"/>
      <c r="O51" s="330"/>
      <c r="P51" s="330"/>
      <c r="Q51" s="330"/>
      <c r="R51" s="330"/>
      <c r="S51" s="329"/>
      <c r="T51" s="330"/>
      <c r="U51" s="333"/>
    </row>
    <row r="52" spans="2:21" ht="17.5" customHeight="1" x14ac:dyDescent="0.55000000000000004">
      <c r="B52" s="276" t="s">
        <v>114</v>
      </c>
      <c r="L52" s="352"/>
      <c r="M52" s="353"/>
      <c r="N52" s="354"/>
      <c r="O52" s="354"/>
      <c r="P52" s="330"/>
      <c r="Q52" s="354"/>
      <c r="R52" s="354"/>
      <c r="S52" s="862"/>
      <c r="T52" s="862"/>
      <c r="U52" s="333"/>
    </row>
    <row r="53" spans="2:21" ht="19.399999999999999" customHeight="1" x14ac:dyDescent="0.55000000000000004">
      <c r="C53" s="277" t="s">
        <v>77</v>
      </c>
      <c r="L53" s="356"/>
      <c r="M53" s="357"/>
      <c r="N53" s="358"/>
      <c r="O53" s="358"/>
      <c r="P53" s="359"/>
      <c r="Q53" s="360"/>
      <c r="R53" s="361"/>
      <c r="S53" s="864"/>
      <c r="T53" s="864"/>
      <c r="U53" s="333"/>
    </row>
    <row r="54" spans="2:21" ht="19.399999999999999" customHeight="1" x14ac:dyDescent="0.55000000000000004">
      <c r="C54" s="277" t="s">
        <v>38</v>
      </c>
      <c r="J54" s="352"/>
      <c r="K54" s="362"/>
      <c r="L54" s="356"/>
      <c r="M54" s="363"/>
      <c r="N54" s="364"/>
      <c r="O54" s="365"/>
      <c r="P54" s="366"/>
      <c r="Q54" s="367"/>
      <c r="R54" s="368"/>
      <c r="S54" s="858"/>
      <c r="T54" s="858"/>
      <c r="U54" s="328"/>
    </row>
    <row r="55" spans="2:21" ht="19.399999999999999" customHeight="1" x14ac:dyDescent="0.55000000000000004">
      <c r="C55" s="277" t="s">
        <v>88</v>
      </c>
      <c r="M55" s="369"/>
      <c r="N55" s="328"/>
      <c r="O55" s="328"/>
      <c r="P55" s="328"/>
      <c r="Q55" s="328"/>
      <c r="R55" s="328"/>
      <c r="S55" s="369"/>
      <c r="T55" s="328"/>
      <c r="U55" s="328"/>
    </row>
    <row r="56" spans="2:21" ht="19.399999999999999" customHeight="1" x14ac:dyDescent="0.55000000000000004">
      <c r="C56" s="277" t="s">
        <v>121</v>
      </c>
    </row>
    <row r="57" spans="2:21" ht="19.399999999999999" customHeight="1" x14ac:dyDescent="0.55000000000000004">
      <c r="C57" s="277" t="s">
        <v>127</v>
      </c>
    </row>
    <row r="58" spans="2:21" ht="19.399999999999999" customHeight="1" x14ac:dyDescent="0.55000000000000004">
      <c r="C58" s="277" t="s">
        <v>30</v>
      </c>
    </row>
    <row r="59" spans="2:21" ht="19.399999999999999" customHeight="1" x14ac:dyDescent="0.55000000000000004">
      <c r="C59" s="277" t="s">
        <v>85</v>
      </c>
    </row>
    <row r="60" spans="2:21" ht="19.399999999999999" customHeight="1" x14ac:dyDescent="0.55000000000000004">
      <c r="C60" s="277" t="s">
        <v>27</v>
      </c>
    </row>
    <row r="61" spans="2:21" ht="19.399999999999999" customHeight="1" x14ac:dyDescent="0.55000000000000004">
      <c r="C61" s="277" t="s">
        <v>35</v>
      </c>
    </row>
    <row r="62" spans="2:21" ht="19.399999999999999" customHeight="1" x14ac:dyDescent="0.55000000000000004">
      <c r="C62" s="277" t="s">
        <v>37</v>
      </c>
    </row>
    <row r="63" spans="2:21" x14ac:dyDescent="0.55000000000000004">
      <c r="C63" s="277" t="s">
        <v>128</v>
      </c>
    </row>
    <row r="64" spans="2:21" x14ac:dyDescent="0.55000000000000004">
      <c r="C64" s="277" t="s">
        <v>113</v>
      </c>
    </row>
    <row r="65" spans="3:3" x14ac:dyDescent="0.55000000000000004">
      <c r="C65" s="276"/>
    </row>
    <row r="66" spans="3:3" x14ac:dyDescent="0.55000000000000004">
      <c r="C66" s="276"/>
    </row>
  </sheetData>
  <mergeCells count="75">
    <mergeCell ref="S53:T53"/>
    <mergeCell ref="S54:T54"/>
    <mergeCell ref="R43:R44"/>
    <mergeCell ref="D44:E44"/>
    <mergeCell ref="D45:E45"/>
    <mergeCell ref="D46:E46"/>
    <mergeCell ref="D47:E47"/>
    <mergeCell ref="S52:T52"/>
    <mergeCell ref="B39:B45"/>
    <mergeCell ref="D39:E39"/>
    <mergeCell ref="G39:H39"/>
    <mergeCell ref="C40:C42"/>
    <mergeCell ref="D40:E40"/>
    <mergeCell ref="R40:R41"/>
    <mergeCell ref="D41:E41"/>
    <mergeCell ref="D42:E42"/>
    <mergeCell ref="C43:C47"/>
    <mergeCell ref="D43:E43"/>
    <mergeCell ref="S38:T38"/>
    <mergeCell ref="B23:B28"/>
    <mergeCell ref="D28:E28"/>
    <mergeCell ref="B29:B34"/>
    <mergeCell ref="G29:H29"/>
    <mergeCell ref="G30:H30"/>
    <mergeCell ref="G31:H31"/>
    <mergeCell ref="G32:H32"/>
    <mergeCell ref="G33:H33"/>
    <mergeCell ref="D34:E34"/>
    <mergeCell ref="G34:H34"/>
    <mergeCell ref="D35:E35"/>
    <mergeCell ref="B36:C36"/>
    <mergeCell ref="D37:E37"/>
    <mergeCell ref="G37:H37"/>
    <mergeCell ref="P37:Q37"/>
    <mergeCell ref="D19:E19"/>
    <mergeCell ref="G19:H19"/>
    <mergeCell ref="L19:M19"/>
    <mergeCell ref="P19:Q19"/>
    <mergeCell ref="F21:J21"/>
    <mergeCell ref="K21:T21"/>
    <mergeCell ref="P18:Q18"/>
    <mergeCell ref="B13:B18"/>
    <mergeCell ref="G13:H13"/>
    <mergeCell ref="L13:M13"/>
    <mergeCell ref="P13:Q13"/>
    <mergeCell ref="G14:H14"/>
    <mergeCell ref="L14:M14"/>
    <mergeCell ref="P14:Q14"/>
    <mergeCell ref="G15:H15"/>
    <mergeCell ref="L15:M15"/>
    <mergeCell ref="P15:Q15"/>
    <mergeCell ref="G16:H16"/>
    <mergeCell ref="G17:H17"/>
    <mergeCell ref="D18:E18"/>
    <mergeCell ref="G18:H18"/>
    <mergeCell ref="L18:M18"/>
    <mergeCell ref="F5:J5"/>
    <mergeCell ref="K5:T5"/>
    <mergeCell ref="G6:H6"/>
    <mergeCell ref="L6:M6"/>
    <mergeCell ref="P6:Q6"/>
    <mergeCell ref="B7:B12"/>
    <mergeCell ref="G7:H7"/>
    <mergeCell ref="L7:M7"/>
    <mergeCell ref="P7:Q7"/>
    <mergeCell ref="G8:H8"/>
    <mergeCell ref="D12:E12"/>
    <mergeCell ref="G12:H12"/>
    <mergeCell ref="L12:M12"/>
    <mergeCell ref="P12:Q12"/>
    <mergeCell ref="L8:M8"/>
    <mergeCell ref="P8:Q8"/>
    <mergeCell ref="G9:H9"/>
    <mergeCell ref="L9:M9"/>
    <mergeCell ref="P9:Q9"/>
  </mergeCells>
  <phoneticPr fontId="2"/>
  <pageMargins left="0.7" right="0.04" top="0.1" bottom="0" header="0.3" footer="0.3"/>
  <pageSetup paperSize="9" scale="5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6F2E7-1587-454A-B233-4B31BB45EAAA}"/>
</file>

<file path=customXml/itemProps2.xml><?xml version="1.0" encoding="utf-8"?>
<ds:datastoreItem xmlns:ds="http://schemas.openxmlformats.org/officeDocument/2006/customXml" ds:itemID="{66BB8BF5-2849-4231-8EE7-4EA1DE3F5B46}"/>
</file>

<file path=customXml/itemProps3.xml><?xml version="1.0" encoding="utf-8"?>
<ds:datastoreItem xmlns:ds="http://schemas.openxmlformats.org/officeDocument/2006/customXml" ds:itemID="{411D6F93-94E8-46F2-82A8-0EB85525ABA0}"/>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B-8集計表</vt:lpstr>
      <vt:lpstr>施設①</vt:lpstr>
      <vt:lpstr>施設②</vt:lpstr>
      <vt:lpstr>施設③</vt:lpstr>
      <vt:lpstr>施設④</vt:lpstr>
      <vt:lpstr>施設⑤</vt:lpstr>
      <vt:lpstr>記入例（施設）</vt:lpstr>
      <vt:lpstr>2025換算係数</vt:lpstr>
      <vt:lpstr>Sheet1</vt:lpstr>
      <vt:lpstr>'B-8集計表'!Print_Area</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2025-04-03T07:03:10Z</cp:lastPrinted>
  <dcterms:created xsi:type="dcterms:W3CDTF">2021-10-15T04:29:21Z</dcterms:created>
  <dcterms:modified xsi:type="dcterms:W3CDTF">2025-06-02T23:55:49Z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