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570" windowHeight="8160" tabRatio="706"/>
  </bookViews>
  <sheets>
    <sheet name="更新灯集計表" sheetId="20" r:id="rId1"/>
    <sheet name="消費電力" sheetId="5" r:id="rId2"/>
    <sheet name="電気料金 " sheetId="23" r:id="rId3"/>
    <sheet name="既存灯維持管理費" sheetId="22" r:id="rId4"/>
    <sheet name="コスト縮減表" sheetId="16" r:id="rId5"/>
  </sheets>
  <definedNames>
    <definedName name="調査票" localSheetId="3">#REF!</definedName>
    <definedName name="調査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5" l="1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J28" i="22" l="1"/>
  <c r="G37" i="22"/>
  <c r="G5" i="16"/>
  <c r="E7" i="22" l="1"/>
  <c r="G7" i="22"/>
  <c r="J7" i="22"/>
  <c r="J31" i="22"/>
  <c r="J30" i="22"/>
  <c r="J29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C7" i="22"/>
  <c r="D7" i="22"/>
  <c r="G21" i="16" l="1"/>
  <c r="G31" i="16"/>
  <c r="E20" i="23" l="1"/>
  <c r="I17" i="23"/>
  <c r="J17" i="23" s="1"/>
  <c r="G17" i="23"/>
  <c r="F17" i="23"/>
  <c r="L37" i="20" l="1"/>
  <c r="I15" i="23" l="1"/>
  <c r="J15" i="23" s="1"/>
  <c r="F15" i="23"/>
  <c r="G15" i="23" s="1"/>
  <c r="I16" i="23"/>
  <c r="J16" i="23" s="1"/>
  <c r="F16" i="23"/>
  <c r="G16" i="23" s="1"/>
  <c r="I18" i="23"/>
  <c r="J18" i="23" s="1"/>
  <c r="F18" i="23"/>
  <c r="G18" i="23" s="1"/>
  <c r="E23" i="23"/>
  <c r="H20" i="23"/>
  <c r="H6" i="23" s="1"/>
  <c r="I6" i="23" s="1"/>
  <c r="J6" i="23" s="1"/>
  <c r="J22" i="23"/>
  <c r="G22" i="23"/>
  <c r="I19" i="23"/>
  <c r="J19" i="23" s="1"/>
  <c r="F19" i="23"/>
  <c r="G19" i="23" s="1"/>
  <c r="I14" i="23"/>
  <c r="J14" i="23" s="1"/>
  <c r="F14" i="23"/>
  <c r="G14" i="23" s="1"/>
  <c r="I13" i="23"/>
  <c r="J13" i="23" s="1"/>
  <c r="F13" i="23"/>
  <c r="G13" i="23" s="1"/>
  <c r="I12" i="23"/>
  <c r="J12" i="23" s="1"/>
  <c r="F12" i="23"/>
  <c r="G12" i="23" s="1"/>
  <c r="I11" i="23"/>
  <c r="J11" i="23" s="1"/>
  <c r="F11" i="23"/>
  <c r="G11" i="23" s="1"/>
  <c r="I10" i="23"/>
  <c r="J10" i="23" s="1"/>
  <c r="F10" i="23"/>
  <c r="G10" i="23" s="1"/>
  <c r="I9" i="23"/>
  <c r="J9" i="23" s="1"/>
  <c r="F9" i="23"/>
  <c r="G9" i="23" s="1"/>
  <c r="I8" i="23"/>
  <c r="J8" i="23" s="1"/>
  <c r="F8" i="23"/>
  <c r="G8" i="23" s="1"/>
  <c r="I7" i="23"/>
  <c r="J7" i="23" s="1"/>
  <c r="F7" i="23"/>
  <c r="G7" i="23" s="1"/>
  <c r="H23" i="23" l="1"/>
  <c r="E6" i="23"/>
  <c r="F6" i="23" s="1"/>
  <c r="G6" i="23" s="1"/>
  <c r="H21" i="23"/>
  <c r="J20" i="23"/>
  <c r="J23" i="23" s="1"/>
  <c r="G20" i="23" l="1"/>
  <c r="G23" i="23" s="1"/>
  <c r="E21" i="23"/>
  <c r="D8" i="22"/>
  <c r="E8" i="22"/>
  <c r="D9" i="22"/>
  <c r="E9" i="22"/>
  <c r="D10" i="22"/>
  <c r="E10" i="22"/>
  <c r="D11" i="22"/>
  <c r="E11" i="22"/>
  <c r="D12" i="22"/>
  <c r="E12" i="22"/>
  <c r="D13" i="22"/>
  <c r="E13" i="22"/>
  <c r="D14" i="22"/>
  <c r="E14" i="22"/>
  <c r="D15" i="22"/>
  <c r="E15" i="22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D27" i="22"/>
  <c r="E27" i="22"/>
  <c r="D28" i="22"/>
  <c r="E28" i="22"/>
  <c r="D29" i="22"/>
  <c r="E29" i="22"/>
  <c r="D30" i="22"/>
  <c r="E30" i="22"/>
  <c r="D31" i="22"/>
  <c r="E31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D37" i="5"/>
  <c r="G24" i="22"/>
  <c r="G25" i="22"/>
  <c r="G26" i="22"/>
  <c r="G27" i="22"/>
  <c r="G28" i="22"/>
  <c r="G29" i="22"/>
  <c r="G30" i="22"/>
  <c r="G31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4" i="16" l="1"/>
  <c r="E25" i="23"/>
  <c r="E27" i="23" s="1"/>
  <c r="G8" i="16"/>
  <c r="J32" i="22"/>
  <c r="G29" i="16"/>
  <c r="G20" i="16"/>
  <c r="G19" i="16"/>
  <c r="G30" i="16" l="1"/>
  <c r="G35" i="16"/>
  <c r="H58" i="5" l="1"/>
  <c r="F58" i="5" s="1"/>
  <c r="H57" i="5"/>
  <c r="F57" i="5" s="1"/>
  <c r="H56" i="5"/>
  <c r="F56" i="5" s="1"/>
  <c r="H55" i="5"/>
  <c r="F55" i="5" s="1"/>
  <c r="H54" i="5"/>
  <c r="F54" i="5" s="1"/>
  <c r="H53" i="5"/>
  <c r="F53" i="5" s="1"/>
  <c r="H52" i="5"/>
  <c r="F52" i="5" s="1"/>
  <c r="H51" i="5"/>
  <c r="F51" i="5" s="1"/>
  <c r="H50" i="5"/>
  <c r="F50" i="5" s="1"/>
  <c r="H49" i="5"/>
  <c r="F49" i="5" s="1"/>
  <c r="H48" i="5"/>
  <c r="F48" i="5" s="1"/>
  <c r="H47" i="5"/>
  <c r="F47" i="5" s="1"/>
  <c r="H46" i="5"/>
  <c r="F46" i="5" s="1"/>
  <c r="H45" i="5"/>
  <c r="F45" i="5" s="1"/>
  <c r="H44" i="5"/>
  <c r="F44" i="5" s="1"/>
  <c r="H43" i="5"/>
  <c r="F43" i="5" s="1"/>
  <c r="H42" i="5"/>
  <c r="F42" i="5" s="1"/>
  <c r="H41" i="5"/>
  <c r="F41" i="5" s="1"/>
  <c r="H40" i="5"/>
  <c r="F40" i="5" s="1"/>
  <c r="H39" i="5"/>
  <c r="F39" i="5" s="1"/>
  <c r="H38" i="5"/>
  <c r="F38" i="5" s="1"/>
  <c r="H37" i="5"/>
  <c r="F37" i="5" s="1"/>
  <c r="H36" i="5"/>
  <c r="F36" i="5" s="1"/>
  <c r="H35" i="5"/>
  <c r="F35" i="5" s="1"/>
  <c r="H34" i="5"/>
  <c r="F34" i="5" s="1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47" i="5"/>
  <c r="C47" i="5"/>
  <c r="D46" i="5"/>
  <c r="C46" i="5"/>
  <c r="D45" i="5"/>
  <c r="C45" i="5"/>
  <c r="D44" i="5"/>
  <c r="C44" i="5"/>
  <c r="D43" i="5"/>
  <c r="C43" i="5"/>
  <c r="D42" i="5"/>
  <c r="C42" i="5"/>
  <c r="D41" i="5"/>
  <c r="C41" i="5"/>
  <c r="D40" i="5"/>
  <c r="C40" i="5"/>
  <c r="D39" i="5"/>
  <c r="C39" i="5"/>
  <c r="D38" i="5"/>
  <c r="C38" i="5"/>
  <c r="C37" i="5"/>
  <c r="D36" i="5"/>
  <c r="C36" i="5"/>
  <c r="D35" i="5"/>
  <c r="C35" i="5"/>
  <c r="C34" i="5"/>
  <c r="D34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E3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8" i="5"/>
  <c r="H9" i="5"/>
  <c r="F9" i="5" s="1"/>
  <c r="H10" i="5"/>
  <c r="F10" i="5" s="1"/>
  <c r="H11" i="5"/>
  <c r="F11" i="5" s="1"/>
  <c r="H12" i="5"/>
  <c r="F12" i="5" s="1"/>
  <c r="H13" i="5"/>
  <c r="F13" i="5" s="1"/>
  <c r="H14" i="5"/>
  <c r="F14" i="5" s="1"/>
  <c r="H15" i="5"/>
  <c r="F15" i="5" s="1"/>
  <c r="H16" i="5"/>
  <c r="F16" i="5" s="1"/>
  <c r="H17" i="5"/>
  <c r="F17" i="5" s="1"/>
  <c r="H18" i="5"/>
  <c r="F18" i="5" s="1"/>
  <c r="H19" i="5"/>
  <c r="F19" i="5" s="1"/>
  <c r="H20" i="5"/>
  <c r="F20" i="5" s="1"/>
  <c r="H21" i="5"/>
  <c r="F21" i="5" s="1"/>
  <c r="H22" i="5"/>
  <c r="F22" i="5" s="1"/>
  <c r="H23" i="5"/>
  <c r="F23" i="5" s="1"/>
  <c r="H24" i="5"/>
  <c r="F24" i="5" s="1"/>
  <c r="H25" i="5"/>
  <c r="F25" i="5" s="1"/>
  <c r="H26" i="5"/>
  <c r="F26" i="5" s="1"/>
  <c r="H27" i="5"/>
  <c r="F27" i="5" s="1"/>
  <c r="H28" i="5"/>
  <c r="F28" i="5" s="1"/>
  <c r="H29" i="5"/>
  <c r="F29" i="5" s="1"/>
  <c r="H30" i="5"/>
  <c r="F30" i="5" s="1"/>
  <c r="H31" i="5"/>
  <c r="F31" i="5" s="1"/>
  <c r="H32" i="5"/>
  <c r="F32" i="5" s="1"/>
  <c r="H8" i="5"/>
  <c r="F8" i="5" s="1"/>
  <c r="K4" i="5"/>
  <c r="K3" i="5"/>
  <c r="E5" i="5"/>
  <c r="E4" i="5"/>
  <c r="L36" i="20" l="1"/>
  <c r="F36" i="20"/>
  <c r="F37" i="20" l="1"/>
  <c r="J36" i="22"/>
  <c r="G59" i="5"/>
  <c r="G33" i="5"/>
  <c r="H59" i="5" l="1"/>
  <c r="H24" i="23" s="1"/>
  <c r="H33" i="5"/>
  <c r="H60" i="5" l="1"/>
  <c r="E24" i="23"/>
  <c r="F33" i="5"/>
  <c r="J10" i="5"/>
  <c r="K10" i="5" s="1"/>
  <c r="J9" i="5"/>
  <c r="J8" i="5"/>
  <c r="J36" i="5" l="1"/>
  <c r="J35" i="5"/>
  <c r="J34" i="5"/>
  <c r="F59" i="5"/>
  <c r="K8" i="5"/>
  <c r="K9" i="5"/>
  <c r="K36" i="5" l="1"/>
  <c r="K34" i="5"/>
  <c r="K35" i="5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K44" i="5" s="1"/>
  <c r="J43" i="5"/>
  <c r="J42" i="5"/>
  <c r="J41" i="5"/>
  <c r="J40" i="5"/>
  <c r="J39" i="5"/>
  <c r="J38" i="5"/>
  <c r="J37" i="5"/>
  <c r="K37" i="5" l="1"/>
  <c r="K38" i="5"/>
  <c r="K39" i="5"/>
  <c r="K40" i="5"/>
  <c r="K41" i="5"/>
  <c r="K42" i="5"/>
  <c r="K43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 l="1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K29" i="5" s="1"/>
  <c r="J30" i="5"/>
  <c r="J31" i="5"/>
  <c r="J32" i="5"/>
  <c r="K32" i="5" l="1"/>
  <c r="K28" i="5"/>
  <c r="K24" i="5"/>
  <c r="K20" i="5"/>
  <c r="K16" i="5"/>
  <c r="K12" i="5"/>
  <c r="K31" i="5"/>
  <c r="K27" i="5"/>
  <c r="K23" i="5"/>
  <c r="K19" i="5"/>
  <c r="K15" i="5"/>
  <c r="K11" i="5"/>
  <c r="K30" i="5"/>
  <c r="K26" i="5"/>
  <c r="K22" i="5"/>
  <c r="K18" i="5"/>
  <c r="K14" i="5"/>
  <c r="K25" i="5"/>
  <c r="K21" i="5"/>
  <c r="K17" i="5"/>
  <c r="K13" i="5"/>
  <c r="K33" i="5" l="1"/>
  <c r="K60" i="5" s="1"/>
  <c r="G36" i="16" l="1"/>
  <c r="G26" i="16"/>
  <c r="G6" i="16" l="1"/>
  <c r="G10" i="16" l="1"/>
  <c r="G12" i="16" s="1"/>
  <c r="G22" i="16" s="1"/>
  <c r="G32" i="16" l="1"/>
</calcChain>
</file>

<file path=xl/sharedStrings.xml><?xml version="1.0" encoding="utf-8"?>
<sst xmlns="http://schemas.openxmlformats.org/spreadsheetml/2006/main" count="254" uniqueCount="143">
  <si>
    <t>電気料金</t>
    <rPh sb="0" eb="2">
      <t>デンキ</t>
    </rPh>
    <rPh sb="2" eb="4">
      <t>リョウキン</t>
    </rPh>
    <phoneticPr fontId="2"/>
  </si>
  <si>
    <t>契約種別</t>
    <rPh sb="0" eb="2">
      <t>ケイヤク</t>
    </rPh>
    <rPh sb="2" eb="4">
      <t>シュベツ</t>
    </rPh>
    <phoneticPr fontId="2"/>
  </si>
  <si>
    <t>料金単価</t>
    <rPh sb="0" eb="2">
      <t>リョウキン</t>
    </rPh>
    <rPh sb="2" eb="4">
      <t>タンカ</t>
    </rPh>
    <phoneticPr fontId="2"/>
  </si>
  <si>
    <t>既設灯</t>
    <rPh sb="0" eb="2">
      <t>キセツ</t>
    </rPh>
    <rPh sb="2" eb="3">
      <t>トウ</t>
    </rPh>
    <phoneticPr fontId="2"/>
  </si>
  <si>
    <t>灯数</t>
    <rPh sb="0" eb="1">
      <t>トウ</t>
    </rPh>
    <rPh sb="1" eb="2">
      <t>スウ</t>
    </rPh>
    <phoneticPr fontId="2"/>
  </si>
  <si>
    <t>金額</t>
    <rPh sb="0" eb="2">
      <t>キンガク</t>
    </rPh>
    <phoneticPr fontId="2"/>
  </si>
  <si>
    <t>月額</t>
    <rPh sb="0" eb="1">
      <t>ツキ</t>
    </rPh>
    <rPh sb="1" eb="2">
      <t>ガク</t>
    </rPh>
    <phoneticPr fontId="2"/>
  </si>
  <si>
    <t>年額</t>
    <rPh sb="0" eb="2">
      <t>ネンガク</t>
    </rPh>
    <phoneticPr fontId="2"/>
  </si>
  <si>
    <t>ＬＥＤ灯</t>
    <rPh sb="3" eb="4">
      <t>トウ</t>
    </rPh>
    <phoneticPr fontId="2"/>
  </si>
  <si>
    <t>需要家料金</t>
    <rPh sb="0" eb="2">
      <t>ジュヨウ</t>
    </rPh>
    <rPh sb="2" eb="3">
      <t>イエ</t>
    </rPh>
    <rPh sb="3" eb="5">
      <t>リョウキン</t>
    </rPh>
    <phoneticPr fontId="2"/>
  </si>
  <si>
    <t>公衆街路灯Ａ</t>
    <rPh sb="0" eb="2">
      <t>コウシュウ</t>
    </rPh>
    <rPh sb="2" eb="4">
      <t>ガイロ</t>
    </rPh>
    <rPh sb="4" eb="5">
      <t>トウ</t>
    </rPh>
    <phoneticPr fontId="2"/>
  </si>
  <si>
    <t>合計</t>
    <rPh sb="0" eb="2">
      <t>ゴウケイ</t>
    </rPh>
    <phoneticPr fontId="2"/>
  </si>
  <si>
    <t>年間のコスト縮減額</t>
    <rPh sb="0" eb="2">
      <t>ネンカン</t>
    </rPh>
    <rPh sb="6" eb="8">
      <t>シュクゲン</t>
    </rPh>
    <rPh sb="8" eb="9">
      <t>ガク</t>
    </rPh>
    <phoneticPr fontId="2"/>
  </si>
  <si>
    <t>円/年</t>
    <rPh sb="0" eb="1">
      <t>エン</t>
    </rPh>
    <rPh sb="2" eb="3">
      <t>ネン</t>
    </rPh>
    <phoneticPr fontId="2"/>
  </si>
  <si>
    <t>【算定根拠】</t>
    <rPh sb="1" eb="3">
      <t>サンテイ</t>
    </rPh>
    <rPh sb="3" eb="5">
      <t>コンキョ</t>
    </rPh>
    <phoneticPr fontId="2"/>
  </si>
  <si>
    <t>消費電力</t>
    <rPh sb="0" eb="2">
      <t>ショウヒ</t>
    </rPh>
    <rPh sb="2" eb="4">
      <t>デンリョク</t>
    </rPh>
    <phoneticPr fontId="2"/>
  </si>
  <si>
    <t>項目</t>
    <rPh sb="0" eb="2">
      <t>コウモク</t>
    </rPh>
    <phoneticPr fontId="2"/>
  </si>
  <si>
    <t>メーカー名</t>
    <rPh sb="4" eb="5">
      <t>メイ</t>
    </rPh>
    <phoneticPr fontId="2"/>
  </si>
  <si>
    <t>種類/品番</t>
    <rPh sb="0" eb="2">
      <t>シュルイ</t>
    </rPh>
    <rPh sb="3" eb="5">
      <t>ヒンバン</t>
    </rPh>
    <phoneticPr fontId="2"/>
  </si>
  <si>
    <t>-</t>
    <phoneticPr fontId="2"/>
  </si>
  <si>
    <t>既存灯</t>
    <rPh sb="0" eb="2">
      <t>キゾン</t>
    </rPh>
    <rPh sb="2" eb="3">
      <t>トウ</t>
    </rPh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</si>
  <si>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</si>
  <si>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</si>
  <si>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</si>
  <si>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</si>
  <si>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ランニングコスト縮減額</t>
    <rPh sb="8" eb="10">
      <t>シュクゲン</t>
    </rPh>
    <rPh sb="10" eb="11">
      <t>ガク</t>
    </rPh>
    <phoneticPr fontId="2"/>
  </si>
  <si>
    <t>維持管理費</t>
    <rPh sb="0" eb="2">
      <t>イジ</t>
    </rPh>
    <rPh sb="2" eb="5">
      <t>カンリヒ</t>
    </rPh>
    <phoneticPr fontId="2"/>
  </si>
  <si>
    <t>合計（＝①+②）</t>
    <rPh sb="0" eb="2">
      <t>ゴウケイ</t>
    </rPh>
    <phoneticPr fontId="2"/>
  </si>
  <si>
    <t>合計（＝④+⑤）</t>
    <rPh sb="0" eb="2">
      <t>ゴウケイ</t>
    </rPh>
    <phoneticPr fontId="2"/>
  </si>
  <si>
    <t>補助事業の補助対象経費</t>
    <rPh sb="0" eb="2">
      <t>ホジョ</t>
    </rPh>
    <rPh sb="2" eb="4">
      <t>ジギョウ</t>
    </rPh>
    <rPh sb="5" eb="7">
      <t>ホジョ</t>
    </rPh>
    <rPh sb="7" eb="9">
      <t>タイショウ</t>
    </rPh>
    <rPh sb="9" eb="11">
      <t>ケイヒ</t>
    </rPh>
    <phoneticPr fontId="2"/>
  </si>
  <si>
    <t>補助事業の補助金所要額</t>
    <rPh sb="0" eb="2">
      <t>ホジョ</t>
    </rPh>
    <rPh sb="2" eb="4">
      <t>ジギョウ</t>
    </rPh>
    <rPh sb="5" eb="8">
      <t>ホジョキン</t>
    </rPh>
    <rPh sb="8" eb="10">
      <t>ショヨウ</t>
    </rPh>
    <rPh sb="10" eb="11">
      <t>ガク</t>
    </rPh>
    <phoneticPr fontId="2"/>
  </si>
  <si>
    <t>法定耐用年数</t>
    <rPh sb="0" eb="2">
      <t>ホウテイ</t>
    </rPh>
    <rPh sb="2" eb="4">
      <t>タイヨウ</t>
    </rPh>
    <rPh sb="4" eb="6">
      <t>ネンスウ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</si>
  <si>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</si>
  <si>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</si>
  <si>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リース期間</t>
    <rPh sb="3" eb="5">
      <t>キカン</t>
    </rPh>
    <phoneticPr fontId="2"/>
  </si>
  <si>
    <t>電灯料金</t>
    <rPh sb="0" eb="2">
      <t>デントウ</t>
    </rPh>
    <rPh sb="2" eb="4">
      <t>リョウキン</t>
    </rPh>
    <phoneticPr fontId="2"/>
  </si>
  <si>
    <t>調査灯数</t>
    <rPh sb="0" eb="2">
      <t>チョウサ</t>
    </rPh>
    <rPh sb="2" eb="3">
      <t>トウ</t>
    </rPh>
    <rPh sb="3" eb="4">
      <t>スウ</t>
    </rPh>
    <phoneticPr fontId="2"/>
  </si>
  <si>
    <t>灯</t>
    <rPh sb="0" eb="1">
      <t>ヒ</t>
    </rPh>
    <phoneticPr fontId="2"/>
  </si>
  <si>
    <t>円/ｔCO2</t>
    <rPh sb="0" eb="1">
      <t>エン</t>
    </rPh>
    <phoneticPr fontId="2"/>
  </si>
  <si>
    <t>リース期間のコスト縮減額</t>
    <rPh sb="3" eb="5">
      <t>キカン</t>
    </rPh>
    <rPh sb="9" eb="11">
      <t>シュクゲン</t>
    </rPh>
    <rPh sb="11" eb="12">
      <t>ガク</t>
    </rPh>
    <phoneticPr fontId="2"/>
  </si>
  <si>
    <t>10Wまで</t>
  </si>
  <si>
    <t>10Wをこえ20Wまで</t>
  </si>
  <si>
    <t>20Wをこえ40Wまで</t>
  </si>
  <si>
    <t>40Wをこえ60Wまで</t>
  </si>
  <si>
    <t>60Wをこえ100Wまで</t>
  </si>
  <si>
    <t>合計</t>
    <rPh sb="0" eb="2">
      <t>ゴウケイ</t>
    </rPh>
    <phoneticPr fontId="2"/>
  </si>
  <si>
    <t>①</t>
    <phoneticPr fontId="2"/>
  </si>
  <si>
    <t>④</t>
    <phoneticPr fontId="2"/>
  </si>
  <si>
    <t>⑧</t>
    <phoneticPr fontId="2"/>
  </si>
  <si>
    <t>調査事業の補助対象経費</t>
    <rPh sb="0" eb="2">
      <t>チョウサ</t>
    </rPh>
    <rPh sb="2" eb="4">
      <t>ジギョウ</t>
    </rPh>
    <rPh sb="5" eb="7">
      <t>ホジョ</t>
    </rPh>
    <rPh sb="7" eb="9">
      <t>タイショウ</t>
    </rPh>
    <rPh sb="9" eb="11">
      <t>ケイヒ</t>
    </rPh>
    <phoneticPr fontId="2"/>
  </si>
  <si>
    <t>⑨</t>
    <phoneticPr fontId="2"/>
  </si>
  <si>
    <t>調査事業の補助金所要額</t>
    <rPh sb="0" eb="2">
      <t>チョウサ</t>
    </rPh>
    <rPh sb="2" eb="4">
      <t>ジギョウ</t>
    </rPh>
    <rPh sb="5" eb="8">
      <t>ホジョキン</t>
    </rPh>
    <rPh sb="8" eb="10">
      <t>ショヨウ</t>
    </rPh>
    <rPh sb="10" eb="11">
      <t>ガク</t>
    </rPh>
    <phoneticPr fontId="2"/>
  </si>
  <si>
    <t>⑩</t>
    <phoneticPr fontId="2"/>
  </si>
  <si>
    <t>⑪</t>
    <phoneticPr fontId="2"/>
  </si>
  <si>
    <t>⑬</t>
    <phoneticPr fontId="2"/>
  </si>
  <si>
    <t>⑭</t>
    <phoneticPr fontId="2"/>
  </si>
  <si>
    <t>⑮</t>
    <phoneticPr fontId="2"/>
  </si>
  <si>
    <t>補助対象灯数</t>
    <rPh sb="0" eb="2">
      <t>ホジョ</t>
    </rPh>
    <rPh sb="2" eb="4">
      <t>タイショウ</t>
    </rPh>
    <rPh sb="4" eb="5">
      <t>トウ</t>
    </rPh>
    <rPh sb="5" eb="6">
      <t>スウ</t>
    </rPh>
    <phoneticPr fontId="2"/>
  </si>
  <si>
    <t>No.</t>
    <phoneticPr fontId="2"/>
  </si>
  <si>
    <t>消費電力
合計（W）</t>
    <rPh sb="0" eb="2">
      <t>ショウヒ</t>
    </rPh>
    <rPh sb="2" eb="4">
      <t>デンリョク</t>
    </rPh>
    <rPh sb="5" eb="7">
      <t>ゴウケイ</t>
    </rPh>
    <phoneticPr fontId="2"/>
  </si>
  <si>
    <t>年間点灯
時間（h）</t>
    <rPh sb="0" eb="2">
      <t>ネンカン</t>
    </rPh>
    <rPh sb="2" eb="4">
      <t>テントウ</t>
    </rPh>
    <rPh sb="5" eb="7">
      <t>ジカン</t>
    </rPh>
    <phoneticPr fontId="2"/>
  </si>
  <si>
    <t>消費電力
（W/灯）</t>
    <rPh sb="0" eb="2">
      <t>ショウヒ</t>
    </rPh>
    <rPh sb="2" eb="4">
      <t>デンリョク</t>
    </rPh>
    <rPh sb="8" eb="9">
      <t>トウ</t>
    </rPh>
    <phoneticPr fontId="2"/>
  </si>
  <si>
    <t>・燃料調整費、再生可能エネルギーは含まない</t>
    <rPh sb="1" eb="3">
      <t>ネンリョウ</t>
    </rPh>
    <rPh sb="3" eb="6">
      <t>チョウセイヒ</t>
    </rPh>
    <rPh sb="5" eb="6">
      <t>ヒ</t>
    </rPh>
    <rPh sb="7" eb="9">
      <t>サイセイ</t>
    </rPh>
    <rPh sb="9" eb="11">
      <t>カノウ</t>
    </rPh>
    <rPh sb="17" eb="18">
      <t>フク</t>
    </rPh>
    <phoneticPr fontId="2"/>
  </si>
  <si>
    <t>既設灯</t>
    <rPh sb="0" eb="2">
      <t>キセツ</t>
    </rPh>
    <phoneticPr fontId="2"/>
  </si>
  <si>
    <t>ＬＥＤ灯</t>
    <phoneticPr fontId="2"/>
  </si>
  <si>
    <t>請け負い事業者（リース業者等名）</t>
    <rPh sb="0" eb="1">
      <t>ウ</t>
    </rPh>
    <rPh sb="2" eb="3">
      <t>オ</t>
    </rPh>
    <rPh sb="4" eb="7">
      <t>ジギョウシャ</t>
    </rPh>
    <rPh sb="13" eb="14">
      <t>トウ</t>
    </rPh>
    <phoneticPr fontId="2"/>
  </si>
  <si>
    <t>調査実施者（調査会社等名）</t>
    <rPh sb="0" eb="2">
      <t>チョウサ</t>
    </rPh>
    <rPh sb="2" eb="4">
      <t>ジッシ</t>
    </rPh>
    <rPh sb="4" eb="5">
      <t>シャ</t>
    </rPh>
    <rPh sb="10" eb="11">
      <t>トウ</t>
    </rPh>
    <phoneticPr fontId="2"/>
  </si>
  <si>
    <t>年間点灯時間（h）</t>
    <rPh sb="0" eb="2">
      <t>ネンカン</t>
    </rPh>
    <rPh sb="2" eb="4">
      <t>テントウ</t>
    </rPh>
    <rPh sb="4" eb="6">
      <t>ジカン</t>
    </rPh>
    <phoneticPr fontId="2"/>
  </si>
  <si>
    <t>灯数合計</t>
    <rPh sb="0" eb="2">
      <t>トウスウ</t>
    </rPh>
    <rPh sb="2" eb="4">
      <t>ゴウケイ</t>
    </rPh>
    <phoneticPr fontId="2"/>
  </si>
  <si>
    <t>公衆街路
灯Ａ灯数</t>
    <rPh sb="7" eb="9">
      <t>トウスウ</t>
    </rPh>
    <phoneticPr fontId="2"/>
  </si>
  <si>
    <t>公衆街路
灯Ａ以外
灯数</t>
    <rPh sb="10" eb="12">
      <t>トウスウ</t>
    </rPh>
    <phoneticPr fontId="2"/>
  </si>
  <si>
    <t>電気料金</t>
    <phoneticPr fontId="2"/>
  </si>
  <si>
    <t>既設灯・LED灯　灯数合致</t>
    <phoneticPr fontId="2"/>
  </si>
  <si>
    <t>CO2排出係数
（kgCO2/kWh）</t>
    <phoneticPr fontId="2"/>
  </si>
  <si>
    <t>事業実施場所（地方公共団体名）</t>
    <phoneticPr fontId="2"/>
  </si>
  <si>
    <t>CO2削減量（ｔCO2）</t>
    <rPh sb="3" eb="5">
      <t>サクゲン</t>
    </rPh>
    <rPh sb="5" eb="6">
      <t>リョウ</t>
    </rPh>
    <phoneticPr fontId="2"/>
  </si>
  <si>
    <t>Ｎo.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</si>
  <si>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</si>
  <si>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</si>
  <si>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</si>
  <si>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</si>
  <si>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ＬＥＤ灯</t>
    <phoneticPr fontId="2"/>
  </si>
  <si>
    <t>コスト縮減表</t>
    <rPh sb="3" eb="5">
      <t>シュクゲン</t>
    </rPh>
    <rPh sb="5" eb="6">
      <t>ヒョウ</t>
    </rPh>
    <phoneticPr fontId="2"/>
  </si>
  <si>
    <t>【調査事業】自己負担額・資金回収年数</t>
    <rPh sb="1" eb="3">
      <t>チョウサ</t>
    </rPh>
    <rPh sb="3" eb="5">
      <t>ジギョウ</t>
    </rPh>
    <rPh sb="6" eb="8">
      <t>ジコ</t>
    </rPh>
    <rPh sb="8" eb="10">
      <t>フタン</t>
    </rPh>
    <rPh sb="10" eb="11">
      <t>ガク</t>
    </rPh>
    <rPh sb="12" eb="14">
      <t>シキン</t>
    </rPh>
    <rPh sb="14" eb="16">
      <t>カイシュウ</t>
    </rPh>
    <rPh sb="16" eb="18">
      <t>ネンスウ</t>
    </rPh>
    <phoneticPr fontId="2"/>
  </si>
  <si>
    <t>【調査事業】CO2削減コスト</t>
    <rPh sb="9" eb="11">
      <t>サクゲン</t>
    </rPh>
    <phoneticPr fontId="2"/>
  </si>
  <si>
    <t>【補助事業】自己負担額・資金回収年数</t>
    <rPh sb="1" eb="3">
      <t>ホジョ</t>
    </rPh>
    <rPh sb="3" eb="5">
      <t>ジギョウ</t>
    </rPh>
    <rPh sb="6" eb="8">
      <t>ジコ</t>
    </rPh>
    <rPh sb="8" eb="10">
      <t>フタン</t>
    </rPh>
    <rPh sb="10" eb="11">
      <t>ガク</t>
    </rPh>
    <rPh sb="12" eb="14">
      <t>シキン</t>
    </rPh>
    <rPh sb="14" eb="16">
      <t>カイシュウ</t>
    </rPh>
    <rPh sb="16" eb="18">
      <t>ネンスウ</t>
    </rPh>
    <phoneticPr fontId="2"/>
  </si>
  <si>
    <t>【補助事業】CO2削減コスト</t>
    <rPh sb="1" eb="3">
      <t>ホジョ</t>
    </rPh>
    <rPh sb="9" eb="11">
      <t>サクゲン</t>
    </rPh>
    <phoneticPr fontId="2"/>
  </si>
  <si>
    <t>⑦</t>
    <phoneticPr fontId="2"/>
  </si>
  <si>
    <t>ランニングコスト減少額（＝③-⑥）</t>
  </si>
  <si>
    <t>【補助事業】自己負担額（⑩-⑪）</t>
    <rPh sb="6" eb="8">
      <t>ジコ</t>
    </rPh>
    <rPh sb="8" eb="10">
      <t>フタン</t>
    </rPh>
    <rPh sb="10" eb="11">
      <t>ガク</t>
    </rPh>
    <phoneticPr fontId="2"/>
  </si>
  <si>
    <t>【調査事業】補助金所要額（⑨＋⑪）</t>
    <phoneticPr fontId="2"/>
  </si>
  <si>
    <t>⑫</t>
    <phoneticPr fontId="2"/>
  </si>
  <si>
    <t>⑯</t>
    <phoneticPr fontId="2"/>
  </si>
  <si>
    <t>⑰</t>
    <phoneticPr fontId="2"/>
  </si>
  <si>
    <t>【補助事業】補助金所要額（⑪）</t>
    <rPh sb="1" eb="3">
      <t>ホジョ</t>
    </rPh>
    <rPh sb="3" eb="5">
      <t>ジギョウ</t>
    </rPh>
    <rPh sb="6" eb="9">
      <t>ホジョキン</t>
    </rPh>
    <rPh sb="9" eb="11">
      <t>ショヨウ</t>
    </rPh>
    <rPh sb="11" eb="12">
      <t>ガク</t>
    </rPh>
    <phoneticPr fontId="2"/>
  </si>
  <si>
    <t>⑱</t>
    <phoneticPr fontId="2"/>
  </si>
  <si>
    <t>⑲</t>
    <phoneticPr fontId="2"/>
  </si>
  <si>
    <t>⑳</t>
    <phoneticPr fontId="2"/>
  </si>
  <si>
    <t>⑯</t>
    <phoneticPr fontId="2"/>
  </si>
  <si>
    <t>【調査事業】CO2削減コスト（⑫÷（CO2削減量×⑯））</t>
    <rPh sb="9" eb="11">
      <t>サクゲン</t>
    </rPh>
    <rPh sb="21" eb="23">
      <t>サクゲン</t>
    </rPh>
    <rPh sb="23" eb="24">
      <t>リョウ</t>
    </rPh>
    <phoneticPr fontId="2"/>
  </si>
  <si>
    <t>【補助事業】資金回収年数（⑱÷⑦）</t>
    <rPh sb="6" eb="8">
      <t>シキン</t>
    </rPh>
    <rPh sb="8" eb="10">
      <t>カイシュウ</t>
    </rPh>
    <rPh sb="10" eb="12">
      <t>ネンスウ</t>
    </rPh>
    <phoneticPr fontId="2"/>
  </si>
  <si>
    <t>【調査事業】資金回収年数（⑭÷⑦）</t>
    <rPh sb="6" eb="8">
      <t>シキン</t>
    </rPh>
    <rPh sb="8" eb="10">
      <t>カイシュウ</t>
    </rPh>
    <rPh sb="10" eb="12">
      <t>ネンスウ</t>
    </rPh>
    <phoneticPr fontId="2"/>
  </si>
  <si>
    <t>【補助事業】CO2削減コスト（⑩÷（CO2削減量×⑯））</t>
    <rPh sb="9" eb="11">
      <t>サクゲン</t>
    </rPh>
    <rPh sb="21" eb="23">
      <t>サクゲン</t>
    </rPh>
    <rPh sb="23" eb="24">
      <t>リョウ</t>
    </rPh>
    <phoneticPr fontId="2"/>
  </si>
  <si>
    <t>既存灯維持管理費</t>
    <rPh sb="0" eb="2">
      <t>キゾン</t>
    </rPh>
    <rPh sb="2" eb="3">
      <t>トウ</t>
    </rPh>
    <rPh sb="3" eb="5">
      <t>イジ</t>
    </rPh>
    <rPh sb="5" eb="8">
      <t>カンリヒ</t>
    </rPh>
    <phoneticPr fontId="2"/>
  </si>
  <si>
    <t>灯具単価</t>
    <rPh sb="0" eb="2">
      <t>トウグ</t>
    </rPh>
    <rPh sb="2" eb="4">
      <t>タンカ</t>
    </rPh>
    <phoneticPr fontId="2"/>
  </si>
  <si>
    <t>灯数
（灯）</t>
    <rPh sb="0" eb="2">
      <t>トウスウ</t>
    </rPh>
    <rPh sb="4" eb="5">
      <t>トウ</t>
    </rPh>
    <phoneticPr fontId="2"/>
  </si>
  <si>
    <t>定格寿命
（h）</t>
    <rPh sb="0" eb="2">
      <t>テイカク</t>
    </rPh>
    <rPh sb="2" eb="4">
      <t>ジュミョウ</t>
    </rPh>
    <phoneticPr fontId="2"/>
  </si>
  <si>
    <t>公衆街路灯Ａ以外の電力料金</t>
    <rPh sb="0" eb="2">
      <t>コウシュウ</t>
    </rPh>
    <rPh sb="2" eb="4">
      <t>ガイロ</t>
    </rPh>
    <rPh sb="4" eb="5">
      <t>トウ</t>
    </rPh>
    <rPh sb="6" eb="8">
      <t>イガイ</t>
    </rPh>
    <rPh sb="9" eb="11">
      <t>デンリョク</t>
    </rPh>
    <rPh sb="11" eb="13">
      <t>リョウキン</t>
    </rPh>
    <phoneticPr fontId="2"/>
  </si>
  <si>
    <t>・小数点第一位を四捨五入</t>
    <rPh sb="1" eb="4">
      <t>ショウスウテン</t>
    </rPh>
    <rPh sb="4" eb="5">
      <t>ダイ</t>
    </rPh>
    <rPh sb="5" eb="6">
      <t>１</t>
    </rPh>
    <rPh sb="6" eb="7">
      <t>イ</t>
    </rPh>
    <rPh sb="8" eb="12">
      <t>シシャゴニュウ</t>
    </rPh>
    <phoneticPr fontId="2"/>
  </si>
  <si>
    <t>公衆街路灯Ａ合計</t>
    <rPh sb="0" eb="2">
      <t>コウシュウ</t>
    </rPh>
    <rPh sb="2" eb="5">
      <t>ガイロトウ</t>
    </rPh>
    <rPh sb="6" eb="8">
      <t>ゴウケイ</t>
    </rPh>
    <phoneticPr fontId="2"/>
  </si>
  <si>
    <t>需要家料金・公衆街路灯Ａ　灯数合致</t>
    <phoneticPr fontId="2"/>
  </si>
  <si>
    <t>電気料金　総計</t>
    <rPh sb="0" eb="2">
      <t>デンキ</t>
    </rPh>
    <rPh sb="2" eb="4">
      <t>リョウキン</t>
    </rPh>
    <rPh sb="5" eb="7">
      <t>ソウケイ</t>
    </rPh>
    <phoneticPr fontId="2"/>
  </si>
  <si>
    <t>灯数総計　消費電力シートとの灯数合致</t>
  </si>
  <si>
    <t>既設灯・LED灯　灯数合致</t>
    <phoneticPr fontId="2"/>
  </si>
  <si>
    <t>補助対象灯数・LED灯　灯数合致</t>
    <rPh sb="0" eb="2">
      <t>ホジョ</t>
    </rPh>
    <rPh sb="2" eb="4">
      <t>タイショウ</t>
    </rPh>
    <rPh sb="4" eb="6">
      <t>トウスウ</t>
    </rPh>
    <phoneticPr fontId="2"/>
  </si>
  <si>
    <t>100Wをこえ150Wまで</t>
    <phoneticPr fontId="2"/>
  </si>
  <si>
    <t>150Wをこえ200Wまで</t>
    <phoneticPr fontId="2"/>
  </si>
  <si>
    <t>200Wをこえ250Wまで</t>
    <phoneticPr fontId="2"/>
  </si>
  <si>
    <t>250Wをこえ300Wまで</t>
    <phoneticPr fontId="2"/>
  </si>
  <si>
    <t>300Wをこえ350Wまで</t>
    <phoneticPr fontId="2"/>
  </si>
  <si>
    <t>350Wをこえ400Wまで</t>
    <phoneticPr fontId="2"/>
  </si>
  <si>
    <t>400Wをこえ450Wまで</t>
    <phoneticPr fontId="2"/>
  </si>
  <si>
    <t>450Wをこえ500Wまで</t>
    <phoneticPr fontId="2"/>
  </si>
  <si>
    <t>【調査事業】自己負担額（⑫-⑬）</t>
    <rPh sb="6" eb="8">
      <t>ジコ</t>
    </rPh>
    <rPh sb="8" eb="10">
      <t>フタン</t>
    </rPh>
    <rPh sb="10" eb="11">
      <t>ガク</t>
    </rPh>
    <phoneticPr fontId="2"/>
  </si>
  <si>
    <t>維持管理費（リース料及びリース料に含む維持管理費は含まない）</t>
    <rPh sb="0" eb="2">
      <t>イジ</t>
    </rPh>
    <rPh sb="2" eb="5">
      <t>カンリヒ</t>
    </rPh>
    <rPh sb="9" eb="10">
      <t>リョウ</t>
    </rPh>
    <rPh sb="10" eb="11">
      <t>オヨ</t>
    </rPh>
    <rPh sb="15" eb="16">
      <t>リョウ</t>
    </rPh>
    <rPh sb="17" eb="18">
      <t>フク</t>
    </rPh>
    <rPh sb="19" eb="21">
      <t>イジ</t>
    </rPh>
    <rPh sb="21" eb="24">
      <t>カンリヒ</t>
    </rPh>
    <rPh sb="25" eb="26">
      <t>フク</t>
    </rPh>
    <phoneticPr fontId="2"/>
  </si>
  <si>
    <t>年間使用
電力量
（ｋWh）</t>
    <rPh sb="0" eb="2">
      <t>ネンカン</t>
    </rPh>
    <rPh sb="2" eb="4">
      <t>シヨウ</t>
    </rPh>
    <rPh sb="5" eb="7">
      <t>デンリョク</t>
    </rPh>
    <rPh sb="7" eb="8">
      <t>リョウ</t>
    </rPh>
    <phoneticPr fontId="2"/>
  </si>
  <si>
    <t>報告方法を選択（「試算」または「実績」）⇒</t>
    <rPh sb="0" eb="2">
      <t>ホウコク</t>
    </rPh>
    <rPh sb="2" eb="4">
      <t>ホウホウ</t>
    </rPh>
    <rPh sb="5" eb="7">
      <t>センタク</t>
    </rPh>
    <rPh sb="9" eb="11">
      <t>シサン</t>
    </rPh>
    <rPh sb="16" eb="18">
      <t>ジッセキ</t>
    </rPh>
    <phoneticPr fontId="2"/>
  </si>
  <si>
    <t>試算</t>
    <rPh sb="0" eb="2">
      <t>シサン</t>
    </rPh>
    <phoneticPr fontId="2"/>
  </si>
  <si>
    <t>実績</t>
    <rPh sb="0" eb="2">
      <t>ジッセキ</t>
    </rPh>
    <phoneticPr fontId="2"/>
  </si>
  <si>
    <t>【試算】</t>
    <rPh sb="1" eb="3">
      <t>シサン</t>
    </rPh>
    <phoneticPr fontId="2"/>
  </si>
  <si>
    <t>【実績】　※直近2か年（平成27～28年度）の屋外照明維持管理費実績額</t>
    <rPh sb="1" eb="3">
      <t>ジッセキ</t>
    </rPh>
    <rPh sb="6" eb="8">
      <t>チョッキン</t>
    </rPh>
    <rPh sb="10" eb="11">
      <t>ネン</t>
    </rPh>
    <rPh sb="12" eb="14">
      <t>ヘイセイ</t>
    </rPh>
    <rPh sb="19" eb="21">
      <t>ネンド</t>
    </rPh>
    <rPh sb="23" eb="25">
      <t>オクガイ</t>
    </rPh>
    <rPh sb="25" eb="27">
      <t>ショウメイ</t>
    </rPh>
    <rPh sb="27" eb="29">
      <t>イジ</t>
    </rPh>
    <rPh sb="29" eb="32">
      <t>カンリヒ</t>
    </rPh>
    <rPh sb="32" eb="35">
      <t>ジッセキガク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</si>
  <si>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</si>
  <si>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</si>
  <si>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円</t>
    <rPh sb="0" eb="1">
      <t>エン</t>
    </rPh>
    <phoneticPr fontId="2"/>
  </si>
  <si>
    <t>直近2か年の平均灯数</t>
    <rPh sb="0" eb="2">
      <t>チョッキン</t>
    </rPh>
    <rPh sb="4" eb="5">
      <t>ネン</t>
    </rPh>
    <rPh sb="6" eb="8">
      <t>ヘイキン</t>
    </rPh>
    <rPh sb="8" eb="10">
      <t>トウスウ</t>
    </rPh>
    <phoneticPr fontId="2"/>
  </si>
  <si>
    <t>灯</t>
    <rPh sb="0" eb="1">
      <t>トウ</t>
    </rPh>
    <phoneticPr fontId="2"/>
  </si>
  <si>
    <t>補助対象灯数</t>
    <rPh sb="0" eb="2">
      <t>ホジョ</t>
    </rPh>
    <rPh sb="2" eb="4">
      <t>タイショウ</t>
    </rPh>
    <rPh sb="4" eb="6">
      <t>トウスウ</t>
    </rPh>
    <phoneticPr fontId="2"/>
  </si>
  <si>
    <t>維持管理費（※補助対象灯数で按分）</t>
    <rPh sb="0" eb="2">
      <t>イジ</t>
    </rPh>
    <rPh sb="2" eb="5">
      <t>カンリヒ</t>
    </rPh>
    <rPh sb="7" eb="9">
      <t>ホジョ</t>
    </rPh>
    <rPh sb="9" eb="11">
      <t>タイショウ</t>
    </rPh>
    <rPh sb="11" eb="13">
      <t>トウスウ</t>
    </rPh>
    <rPh sb="14" eb="16">
      <t>アンブン</t>
    </rPh>
    <phoneticPr fontId="2"/>
  </si>
  <si>
    <t>維持管理費　計</t>
    <rPh sb="0" eb="2">
      <t>イジ</t>
    </rPh>
    <rPh sb="2" eb="5">
      <t>カンリヒ</t>
    </rPh>
    <rPh sb="6" eb="7">
      <t>ケイ</t>
    </rPh>
    <phoneticPr fontId="2"/>
  </si>
  <si>
    <t>1灯あたり
交換費
（円/灯）</t>
    <rPh sb="1" eb="2">
      <t>トウ</t>
    </rPh>
    <rPh sb="6" eb="8">
      <t>コウカン</t>
    </rPh>
    <rPh sb="8" eb="9">
      <t>ヒ</t>
    </rPh>
    <rPh sb="11" eb="12">
      <t>エン</t>
    </rPh>
    <rPh sb="13" eb="14">
      <t>トウ</t>
    </rPh>
    <phoneticPr fontId="2"/>
  </si>
  <si>
    <t>【調査事業】補助対象経費支出予定額（⑧+⑩）</t>
    <rPh sb="6" eb="8">
      <t>ホジョ</t>
    </rPh>
    <rPh sb="8" eb="10">
      <t>タイショウ</t>
    </rPh>
    <rPh sb="10" eb="12">
      <t>ケイヒ</t>
    </rPh>
    <rPh sb="12" eb="14">
      <t>シシュツ</t>
    </rPh>
    <rPh sb="14" eb="16">
      <t>ヨテイ</t>
    </rPh>
    <rPh sb="16" eb="17">
      <t>ガク</t>
    </rPh>
    <phoneticPr fontId="2"/>
  </si>
  <si>
    <t>【補助事業】補助対象経費支出予定額（⑩）</t>
    <rPh sb="1" eb="3">
      <t>ホジョ</t>
    </rPh>
    <rPh sb="3" eb="5">
      <t>ジギョウ</t>
    </rPh>
    <phoneticPr fontId="2"/>
  </si>
  <si>
    <t>更新灯集計表</t>
    <rPh sb="0" eb="2">
      <t>コウシン</t>
    </rPh>
    <rPh sb="2" eb="3">
      <t>トウ</t>
    </rPh>
    <rPh sb="3" eb="6">
      <t>シュウケイヒョウ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</si>
</sst>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0_ "/>
    <numFmt numFmtId="177" formatCode="#,##0.0;[Red]\-#,##0.0"/>
    <numFmt numFmtId="178" formatCode="#,##0_ "/>
    <numFmt numFmtId="179" formatCode="0.0_ "/>
    <numFmt numFmtId="180" formatCode="0_ "/>
    <numFmt numFmtId="181" formatCode="0.000_ "/>
    <numFmt numFmtId="182" formatCode="#,##0_);[Red]\(#,##0\)"/>
    <numFmt numFmtId="183" formatCode="#,##0.0_);[Red]\(#,##0.0\)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9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0" fillId="0" borderId="0" xfId="0" applyProtection="1">
      <alignment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8" fontId="5" fillId="2" borderId="9" xfId="1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38" fontId="3" fillId="2" borderId="32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79" fontId="6" fillId="0" borderId="29" xfId="0" applyNumberFormat="1" applyFont="1" applyBorder="1" applyAlignment="1">
      <alignment horizontal="right" vertical="center"/>
    </xf>
    <xf numFmtId="38" fontId="10" fillId="0" borderId="1" xfId="1" applyFont="1" applyFill="1" applyBorder="1">
      <alignment vertical="center"/>
    </xf>
    <xf numFmtId="38" fontId="10" fillId="0" borderId="22" xfId="1" applyFont="1" applyFill="1" applyBorder="1">
      <alignment vertical="center"/>
    </xf>
    <xf numFmtId="38" fontId="10" fillId="0" borderId="13" xfId="1" applyFont="1" applyFill="1" applyBorder="1">
      <alignment vertical="center"/>
    </xf>
    <xf numFmtId="38" fontId="3" fillId="2" borderId="6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 applyProtection="1">
      <alignment horizontal="right" vertical="center"/>
    </xf>
    <xf numFmtId="38" fontId="7" fillId="0" borderId="38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178" fontId="11" fillId="0" borderId="39" xfId="0" applyNumberFormat="1" applyFont="1" applyFill="1" applyBorder="1" applyAlignment="1" applyProtection="1">
      <alignment horizontal="right" vertical="center"/>
    </xf>
    <xf numFmtId="38" fontId="7" fillId="0" borderId="27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5" fillId="0" borderId="1" xfId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179" fontId="5" fillId="0" borderId="6" xfId="0" applyNumberFormat="1" applyFont="1" applyBorder="1" applyAlignment="1">
      <alignment horizontal="right" vertical="center" shrinkToFit="1"/>
    </xf>
    <xf numFmtId="38" fontId="5" fillId="0" borderId="6" xfId="1" applyFont="1" applyBorder="1" applyAlignment="1">
      <alignment horizontal="right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6" fillId="0" borderId="43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10" fillId="0" borderId="51" xfId="1" applyFont="1" applyFill="1" applyBorder="1">
      <alignment vertical="center"/>
    </xf>
    <xf numFmtId="38" fontId="10" fillId="0" borderId="52" xfId="1" applyFont="1" applyFill="1" applyBorder="1">
      <alignment vertical="center"/>
    </xf>
    <xf numFmtId="38" fontId="10" fillId="0" borderId="53" xfId="1" applyFont="1" applyFill="1" applyBorder="1">
      <alignment vertical="center"/>
    </xf>
    <xf numFmtId="181" fontId="5" fillId="0" borderId="44" xfId="0" applyNumberFormat="1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 textRotation="255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38" fontId="3" fillId="2" borderId="18" xfId="1" applyFont="1" applyFill="1" applyBorder="1" applyAlignment="1">
      <alignment horizontal="center" vertical="center" wrapText="1"/>
    </xf>
    <xf numFmtId="182" fontId="3" fillId="0" borderId="54" xfId="0" applyNumberFormat="1" applyFont="1" applyFill="1" applyBorder="1" applyAlignment="1">
      <alignment horizontal="center" vertical="center"/>
    </xf>
    <xf numFmtId="182" fontId="3" fillId="0" borderId="6" xfId="0" applyNumberFormat="1" applyFont="1" applyBorder="1" applyAlignment="1">
      <alignment horizontal="center" vertical="center"/>
    </xf>
    <xf numFmtId="182" fontId="3" fillId="0" borderId="3" xfId="0" applyNumberFormat="1" applyFont="1" applyFill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/>
    </xf>
    <xf numFmtId="182" fontId="3" fillId="0" borderId="4" xfId="0" applyNumberFormat="1" applyFont="1" applyFill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182" fontId="3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82" fontId="3" fillId="0" borderId="6" xfId="0" applyNumberFormat="1" applyFont="1" applyBorder="1" applyAlignment="1">
      <alignment vertical="center"/>
    </xf>
    <xf numFmtId="182" fontId="3" fillId="0" borderId="1" xfId="0" applyNumberFormat="1" applyFont="1" applyFill="1" applyBorder="1" applyAlignment="1">
      <alignment vertical="center"/>
    </xf>
    <xf numFmtId="38" fontId="5" fillId="0" borderId="1" xfId="1" applyFont="1" applyBorder="1" applyAlignment="1">
      <alignment vertical="center" shrinkToFit="1"/>
    </xf>
    <xf numFmtId="38" fontId="5" fillId="0" borderId="1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3" fontId="5" fillId="0" borderId="6" xfId="0" applyNumberFormat="1" applyFont="1" applyBorder="1" applyAlignment="1">
      <alignment horizontal="right" vertical="center"/>
    </xf>
    <xf numFmtId="182" fontId="5" fillId="0" borderId="55" xfId="1" applyNumberFormat="1" applyFont="1" applyBorder="1" applyAlignment="1">
      <alignment horizontal="right" vertical="center"/>
    </xf>
    <xf numFmtId="183" fontId="5" fillId="0" borderId="1" xfId="0" applyNumberFormat="1" applyFont="1" applyFill="1" applyBorder="1" applyAlignment="1">
      <alignment horizontal="right" vertical="center"/>
    </xf>
    <xf numFmtId="182" fontId="5" fillId="0" borderId="13" xfId="1" applyNumberFormat="1" applyFont="1" applyFill="1" applyBorder="1" applyAlignment="1">
      <alignment horizontal="right" vertical="center"/>
    </xf>
    <xf numFmtId="183" fontId="5" fillId="0" borderId="5" xfId="0" applyNumberFormat="1" applyFont="1" applyFill="1" applyBorder="1" applyAlignment="1">
      <alignment horizontal="right" vertical="center"/>
    </xf>
    <xf numFmtId="182" fontId="5" fillId="0" borderId="23" xfId="1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1" xfId="1" applyNumberFormat="1" applyFont="1" applyBorder="1" applyAlignment="1">
      <alignment horizontal="right" vertical="center"/>
    </xf>
    <xf numFmtId="182" fontId="5" fillId="0" borderId="1" xfId="1" applyNumberFormat="1" applyFont="1" applyFill="1" applyBorder="1" applyAlignment="1">
      <alignment horizontal="right" vertical="center"/>
    </xf>
    <xf numFmtId="183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3" fontId="5" fillId="0" borderId="10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10" xfId="1" applyNumberFormat="1" applyFont="1" applyFill="1" applyBorder="1" applyAlignment="1">
      <alignment horizontal="right" vertical="center"/>
    </xf>
    <xf numFmtId="182" fontId="5" fillId="0" borderId="10" xfId="1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38" fontId="10" fillId="0" borderId="1" xfId="1" applyFont="1" applyBorder="1">
      <alignment vertical="center"/>
    </xf>
    <xf numFmtId="38" fontId="10" fillId="0" borderId="22" xfId="1" applyFont="1" applyBorder="1">
      <alignment vertical="center"/>
    </xf>
    <xf numFmtId="38" fontId="10" fillId="0" borderId="13" xfId="1" applyFont="1" applyBorder="1">
      <alignment vertical="center"/>
    </xf>
    <xf numFmtId="176" fontId="10" fillId="0" borderId="50" xfId="0" applyNumberFormat="1" applyFont="1" applyBorder="1">
      <alignment vertical="center"/>
    </xf>
    <xf numFmtId="38" fontId="10" fillId="0" borderId="57" xfId="1" applyFont="1" applyFill="1" applyBorder="1">
      <alignment vertical="center"/>
    </xf>
    <xf numFmtId="176" fontId="10" fillId="0" borderId="13" xfId="0" applyNumberFormat="1" applyFont="1" applyBorder="1">
      <alignment vertical="center"/>
    </xf>
    <xf numFmtId="38" fontId="5" fillId="2" borderId="5" xfId="1" applyFont="1" applyFill="1" applyBorder="1" applyAlignment="1">
      <alignment horizontal="center" vertical="center"/>
    </xf>
    <xf numFmtId="38" fontId="5" fillId="2" borderId="23" xfId="1" applyFont="1" applyFill="1" applyBorder="1" applyAlignment="1">
      <alignment horizontal="center" vertical="center"/>
    </xf>
    <xf numFmtId="38" fontId="10" fillId="0" borderId="32" xfId="1" applyFont="1" applyBorder="1">
      <alignment vertical="center"/>
    </xf>
    <xf numFmtId="38" fontId="10" fillId="0" borderId="33" xfId="1" applyFont="1" applyBorder="1">
      <alignment vertical="center"/>
    </xf>
    <xf numFmtId="38" fontId="10" fillId="0" borderId="55" xfId="1" applyFont="1" applyFill="1" applyBorder="1">
      <alignment vertical="center"/>
    </xf>
    <xf numFmtId="176" fontId="10" fillId="0" borderId="33" xfId="0" applyNumberFormat="1" applyFont="1" applyBorder="1">
      <alignment vertical="center"/>
    </xf>
    <xf numFmtId="38" fontId="10" fillId="0" borderId="37" xfId="1" applyFont="1" applyBorder="1">
      <alignment vertical="center"/>
    </xf>
    <xf numFmtId="38" fontId="10" fillId="0" borderId="24" xfId="1" applyFont="1" applyFill="1" applyBorder="1">
      <alignment vertical="center"/>
    </xf>
    <xf numFmtId="38" fontId="10" fillId="0" borderId="22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vertical="center"/>
    </xf>
    <xf numFmtId="176" fontId="10" fillId="0" borderId="62" xfId="0" applyNumberFormat="1" applyFont="1" applyBorder="1">
      <alignment vertical="center"/>
    </xf>
    <xf numFmtId="38" fontId="10" fillId="0" borderId="63" xfId="1" applyFont="1" applyBorder="1">
      <alignment vertical="center"/>
    </xf>
    <xf numFmtId="38" fontId="10" fillId="0" borderId="56" xfId="1" applyFont="1" applyBorder="1">
      <alignment vertical="center"/>
    </xf>
    <xf numFmtId="38" fontId="10" fillId="0" borderId="62" xfId="1" applyFont="1" applyBorder="1">
      <alignment vertical="center"/>
    </xf>
    <xf numFmtId="182" fontId="7" fillId="0" borderId="67" xfId="0" applyNumberFormat="1" applyFont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3" fillId="0" borderId="32" xfId="0" applyNumberFormat="1" applyFont="1" applyBorder="1" applyAlignment="1">
      <alignment horizontal="center" vertical="center"/>
    </xf>
    <xf numFmtId="183" fontId="5" fillId="0" borderId="32" xfId="0" applyNumberFormat="1" applyFont="1" applyBorder="1" applyAlignment="1">
      <alignment horizontal="right" vertical="center"/>
    </xf>
    <xf numFmtId="182" fontId="5" fillId="0" borderId="33" xfId="1" applyNumberFormat="1" applyFont="1" applyBorder="1" applyAlignment="1">
      <alignment horizontal="right" vertical="center"/>
    </xf>
    <xf numFmtId="38" fontId="0" fillId="0" borderId="58" xfId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38" fontId="0" fillId="0" borderId="0" xfId="1" applyFont="1" applyBorder="1" applyAlignment="1">
      <alignment horizontal="center" vertical="center"/>
    </xf>
    <xf numFmtId="38" fontId="14" fillId="0" borderId="0" xfId="1" applyFont="1" applyAlignment="1">
      <alignment horizontal="center" vertical="center"/>
    </xf>
    <xf numFmtId="38" fontId="15" fillId="0" borderId="0" xfId="1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69" xfId="1" applyFont="1" applyBorder="1" applyAlignment="1">
      <alignment horizontal="center" vertical="center"/>
    </xf>
    <xf numFmtId="182" fontId="5" fillId="0" borderId="0" xfId="1" applyNumberFormat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32" xfId="0" applyBorder="1">
      <alignment vertical="center"/>
    </xf>
    <xf numFmtId="38" fontId="0" fillId="0" borderId="32" xfId="1" applyFont="1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13" xfId="0" applyBorder="1">
      <alignment vertical="center"/>
    </xf>
    <xf numFmtId="0" fontId="0" fillId="0" borderId="58" xfId="0" applyBorder="1">
      <alignment vertical="center"/>
    </xf>
    <xf numFmtId="177" fontId="5" fillId="0" borderId="1" xfId="1" applyNumberFormat="1" applyFont="1" applyBorder="1" applyAlignment="1">
      <alignment horizontal="right" vertical="center" shrinkToFit="1"/>
    </xf>
    <xf numFmtId="177" fontId="5" fillId="0" borderId="32" xfId="1" applyNumberFormat="1" applyFont="1" applyBorder="1" applyAlignment="1">
      <alignment horizontal="right" vertical="center" shrinkToFit="1"/>
    </xf>
    <xf numFmtId="0" fontId="0" fillId="0" borderId="2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2" fontId="6" fillId="0" borderId="64" xfId="0" applyNumberFormat="1" applyFont="1" applyFill="1" applyBorder="1" applyAlignment="1">
      <alignment horizontal="center" vertical="center"/>
    </xf>
    <xf numFmtId="182" fontId="6" fillId="0" borderId="65" xfId="0" applyNumberFormat="1" applyFont="1" applyFill="1" applyBorder="1" applyAlignment="1">
      <alignment horizontal="center" vertical="center"/>
    </xf>
    <xf numFmtId="182" fontId="6" fillId="0" borderId="6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182" fontId="3" fillId="0" borderId="24" xfId="0" applyNumberFormat="1" applyFont="1" applyFill="1" applyBorder="1" applyAlignment="1">
      <alignment horizontal="center" vertical="center" textRotation="255"/>
    </xf>
    <xf numFmtId="182" fontId="3" fillId="0" borderId="22" xfId="0" applyNumberFormat="1" applyFont="1" applyBorder="1" applyAlignment="1">
      <alignment horizontal="center" vertical="center" textRotation="255"/>
    </xf>
    <xf numFmtId="182" fontId="3" fillId="0" borderId="35" xfId="0" applyNumberFormat="1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37" xfId="0" applyFont="1" applyFill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38" fontId="5" fillId="0" borderId="7" xfId="1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38" fontId="5" fillId="0" borderId="8" xfId="1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0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38" fontId="5" fillId="0" borderId="47" xfId="1" applyFont="1" applyBorder="1" applyAlignment="1">
      <alignment horizontal="center" vertical="center"/>
    </xf>
    <xf numFmtId="38" fontId="5" fillId="0" borderId="48" xfId="1" applyFont="1" applyBorder="1" applyAlignment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0" fontId="7" fillId="0" borderId="45" xfId="1" applyNumberFormat="1" applyFont="1" applyBorder="1" applyAlignment="1">
      <alignment horizontal="right" vertical="center"/>
    </xf>
    <xf numFmtId="40" fontId="7" fillId="0" borderId="46" xfId="1" applyNumberFormat="1" applyFont="1" applyBorder="1" applyAlignment="1">
      <alignment horizontal="right" vertical="center"/>
    </xf>
    <xf numFmtId="38" fontId="7" fillId="0" borderId="27" xfId="1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38" fontId="5" fillId="0" borderId="48" xfId="1" applyFont="1" applyBorder="1" applyAlignment="1">
      <alignment horizontal="right" vertical="center"/>
    </xf>
    <xf numFmtId="38" fontId="5" fillId="0" borderId="49" xfId="1" applyFont="1" applyBorder="1" applyAlignment="1">
      <alignment horizontal="right" vertical="center"/>
    </xf>
    <xf numFmtId="38" fontId="3" fillId="2" borderId="7" xfId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38" fontId="5" fillId="2" borderId="22" xfId="1" applyFont="1" applyFill="1" applyBorder="1" applyAlignment="1">
      <alignment horizontal="center" vertical="center"/>
    </xf>
    <xf numFmtId="38" fontId="5" fillId="2" borderId="35" xfId="1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/>
    </xf>
    <xf numFmtId="38" fontId="5" fillId="2" borderId="13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right" vertical="center"/>
    </xf>
    <xf numFmtId="38" fontId="10" fillId="0" borderId="36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0" fillId="0" borderId="42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182" fontId="5" fillId="0" borderId="8" xfId="1" applyNumberFormat="1" applyFont="1" applyBorder="1" applyAlignment="1">
      <alignment horizontal="right" vertical="center"/>
    </xf>
    <xf numFmtId="182" fontId="5" fillId="0" borderId="20" xfId="1" applyNumberFormat="1" applyFont="1" applyBorder="1" applyAlignment="1">
      <alignment horizontal="right" vertical="center"/>
    </xf>
    <xf numFmtId="38" fontId="0" fillId="0" borderId="22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2" fontId="6" fillId="0" borderId="39" xfId="0" applyNumberFormat="1" applyFont="1" applyFill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71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  <xf numFmtId="38" fontId="0" fillId="0" borderId="68" xfId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2" fontId="5" fillId="0" borderId="40" xfId="0" applyNumberFormat="1" applyFont="1" applyBorder="1" applyAlignment="1">
      <alignment horizontal="right" vertical="center"/>
    </xf>
    <xf numFmtId="182" fontId="5" fillId="0" borderId="70" xfId="1" applyNumberFormat="1" applyFont="1" applyBorder="1" applyAlignment="1">
      <alignment horizontal="right" vertical="center"/>
    </xf>
    <xf numFmtId="182" fontId="5" fillId="0" borderId="73" xfId="1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2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 patternType="mediumGray"/>
      </fill>
    </dxf>
    <dxf>
      <fill>
        <patternFill>
          <bgColor theme="4" tint="0.59996337778862885"/>
        </patternFill>
      </fill>
    </dxf>
    <dxf>
      <fill>
        <patternFill patternType="mediumGray">
          <fgColor auto="1"/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808080"/>
      <color rgb="FF4D4D4D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100" zoomScaleSheetLayoutView="100" workbookViewId="0">
      <selection sqref="A1:L1"/>
    </sheetView>
  </sheetViews>
  <sheetFormatPr defaultRowHeight="18" customHeight="1"/>
  <cols>
    <col min="1" max="1" width="3" customWidth="1"/>
    <col min="2" max="2" width="3.75" customWidth="1"/>
    <col min="3" max="3" width="12.5" customWidth="1"/>
    <col min="4" max="4" width="12.5" style="4" customWidth="1"/>
    <col min="5" max="6" width="7.75" style="3" customWidth="1"/>
    <col min="7" max="7" width="3" customWidth="1"/>
    <col min="8" max="8" width="3.75" customWidth="1"/>
    <col min="9" max="10" width="12.5" customWidth="1"/>
    <col min="11" max="12" width="7.75" customWidth="1"/>
  </cols>
  <sheetData>
    <row r="1" spans="1:12" ht="27" customHeight="1">
      <c r="A1" s="160" t="s">
        <v>142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18" customHeight="1">
      <c r="B2" s="2"/>
      <c r="D2" s="2"/>
      <c r="E2" s="2"/>
      <c r="F2" s="4"/>
      <c r="G2" s="4"/>
      <c r="H2" s="4"/>
      <c r="I2" s="3"/>
      <c r="J2" s="4"/>
      <c r="K2" s="3"/>
    </row>
    <row r="3" spans="1:12" ht="18" customHeight="1">
      <c r="A3" s="167" t="s">
        <v>74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2" ht="18" customHeight="1">
      <c r="A4" s="168" t="s">
        <v>66</v>
      </c>
      <c r="B4" s="171"/>
      <c r="C4" s="171"/>
      <c r="D4" s="171"/>
      <c r="E4" s="167"/>
      <c r="F4" s="167"/>
      <c r="G4" s="167"/>
      <c r="H4" s="167"/>
      <c r="I4" s="167"/>
      <c r="J4" s="167"/>
    </row>
    <row r="5" spans="1:12" ht="18" customHeight="1">
      <c r="A5" s="168" t="s">
        <v>65</v>
      </c>
      <c r="B5" s="171"/>
      <c r="C5" s="171"/>
      <c r="D5" s="171"/>
      <c r="E5" s="167"/>
      <c r="F5" s="167"/>
      <c r="G5" s="167"/>
      <c r="H5" s="167"/>
      <c r="I5" s="167"/>
      <c r="J5" s="167"/>
      <c r="K5" s="7"/>
      <c r="L5" s="6"/>
    </row>
    <row r="6" spans="1:12" ht="18" customHeight="1">
      <c r="A6" s="77"/>
      <c r="B6" s="78"/>
      <c r="C6" s="78"/>
      <c r="D6" s="78"/>
      <c r="E6" s="5"/>
      <c r="F6" s="5"/>
      <c r="G6" s="57"/>
      <c r="H6" s="7"/>
      <c r="I6" s="57"/>
      <c r="J6" s="7"/>
      <c r="K6" s="6"/>
    </row>
    <row r="7" spans="1:12" ht="18" customHeight="1">
      <c r="A7" s="168" t="s">
        <v>36</v>
      </c>
      <c r="B7" s="168"/>
      <c r="C7" s="168"/>
      <c r="D7" s="168"/>
      <c r="E7" s="169"/>
      <c r="F7" s="170"/>
      <c r="G7" s="19" t="s">
        <v>37</v>
      </c>
      <c r="H7" s="7"/>
      <c r="I7" s="57"/>
      <c r="J7" s="7"/>
      <c r="K7" s="6"/>
    </row>
    <row r="8" spans="1:12" ht="18" customHeight="1">
      <c r="A8" s="168" t="s">
        <v>57</v>
      </c>
      <c r="B8" s="168"/>
      <c r="C8" s="168"/>
      <c r="D8" s="168"/>
      <c r="E8" s="169"/>
      <c r="F8" s="170"/>
      <c r="G8" s="19" t="s">
        <v>37</v>
      </c>
      <c r="H8" s="7"/>
      <c r="I8" s="57"/>
      <c r="J8" s="7"/>
      <c r="K8" s="6"/>
    </row>
    <row r="9" spans="1:12" ht="18" customHeight="1" thickBot="1">
      <c r="A9" s="77"/>
      <c r="B9" s="78"/>
      <c r="C9" s="78"/>
      <c r="D9" s="78"/>
      <c r="E9" s="5"/>
      <c r="F9" s="5"/>
      <c r="G9" s="57"/>
      <c r="H9" s="7"/>
      <c r="I9" s="57"/>
      <c r="J9" s="7"/>
      <c r="K9" s="6"/>
    </row>
    <row r="10" spans="1:12" ht="24.75" thickBot="1">
      <c r="A10" s="64" t="s">
        <v>16</v>
      </c>
      <c r="B10" s="65" t="s">
        <v>76</v>
      </c>
      <c r="C10" s="66" t="s">
        <v>17</v>
      </c>
      <c r="D10" s="66" t="s">
        <v>18</v>
      </c>
      <c r="E10" s="67" t="s">
        <v>61</v>
      </c>
      <c r="F10" s="68" t="s">
        <v>105</v>
      </c>
      <c r="G10" s="64" t="s">
        <v>16</v>
      </c>
      <c r="H10" s="65" t="s">
        <v>76</v>
      </c>
      <c r="I10" s="66" t="s">
        <v>17</v>
      </c>
      <c r="J10" s="66" t="s">
        <v>18</v>
      </c>
      <c r="K10" s="67" t="s">
        <v>61</v>
      </c>
      <c r="L10" s="68" t="s">
        <v>105</v>
      </c>
    </row>
    <row r="11" spans="1:12" ht="18" customHeight="1">
      <c r="A11" s="161" t="s">
        <v>3</v>
      </c>
      <c r="B11" s="128">
        <v>1</v>
      </c>
      <c r="C11" s="129" t="s">
        <v>77</v>
      </c>
      <c r="D11" s="129"/>
      <c r="E11" s="130"/>
      <c r="F11" s="131"/>
      <c r="G11" s="164" t="s">
        <v>64</v>
      </c>
      <c r="H11" s="69">
        <v>1</v>
      </c>
      <c r="I11" s="81"/>
      <c r="J11" s="70"/>
      <c r="K11" s="88"/>
      <c r="L11" s="89"/>
    </row>
    <row r="12" spans="1:12" ht="18" customHeight="1">
      <c r="A12" s="162"/>
      <c r="B12" s="71">
        <v>2</v>
      </c>
      <c r="C12" s="72" t="s">
        <v>78</v>
      </c>
      <c r="D12" s="73"/>
      <c r="E12" s="90"/>
      <c r="F12" s="91"/>
      <c r="G12" s="165"/>
      <c r="H12" s="71">
        <v>2</v>
      </c>
      <c r="I12" s="82"/>
      <c r="J12" s="73"/>
      <c r="K12" s="90"/>
      <c r="L12" s="91"/>
    </row>
    <row r="13" spans="1:12" ht="18" customHeight="1">
      <c r="A13" s="162"/>
      <c r="B13" s="71">
        <v>3</v>
      </c>
      <c r="C13" s="72" t="s">
        <v>79</v>
      </c>
      <c r="D13" s="73"/>
      <c r="E13" s="90"/>
      <c r="F13" s="91"/>
      <c r="G13" s="165"/>
      <c r="H13" s="71">
        <v>3</v>
      </c>
      <c r="I13" s="82"/>
      <c r="J13" s="73"/>
      <c r="K13" s="90"/>
      <c r="L13" s="91"/>
    </row>
    <row r="14" spans="1:12" ht="18" customHeight="1">
      <c r="A14" s="162"/>
      <c r="B14" s="71">
        <v>4</v>
      </c>
      <c r="C14" s="72" t="s">
        <v>77</v>
      </c>
      <c r="D14" s="73"/>
      <c r="E14" s="90"/>
      <c r="F14" s="91"/>
      <c r="G14" s="165"/>
      <c r="H14" s="71">
        <v>4</v>
      </c>
      <c r="I14" s="82"/>
      <c r="J14" s="73"/>
      <c r="K14" s="90"/>
      <c r="L14" s="91"/>
    </row>
    <row r="15" spans="1:12" ht="18" customHeight="1">
      <c r="A15" s="162"/>
      <c r="B15" s="71">
        <v>5</v>
      </c>
      <c r="C15" s="72" t="s">
        <v>79</v>
      </c>
      <c r="D15" s="73"/>
      <c r="E15" s="90"/>
      <c r="F15" s="91"/>
      <c r="G15" s="165"/>
      <c r="H15" s="71">
        <v>5</v>
      </c>
      <c r="I15" s="82"/>
      <c r="J15" s="73"/>
      <c r="K15" s="90"/>
      <c r="L15" s="91"/>
    </row>
    <row r="16" spans="1:12" ht="18" customHeight="1">
      <c r="A16" s="162"/>
      <c r="B16" s="71">
        <v>6</v>
      </c>
      <c r="C16" s="72" t="s">
        <v>77</v>
      </c>
      <c r="D16" s="73"/>
      <c r="E16" s="90"/>
      <c r="F16" s="91"/>
      <c r="G16" s="165"/>
      <c r="H16" s="71">
        <v>6</v>
      </c>
      <c r="I16" s="82"/>
      <c r="J16" s="73"/>
      <c r="K16" s="90"/>
      <c r="L16" s="91"/>
    </row>
    <row r="17" spans="1:12" ht="18" customHeight="1">
      <c r="A17" s="162"/>
      <c r="B17" s="71">
        <v>7</v>
      </c>
      <c r="C17" s="72" t="s">
        <v>77</v>
      </c>
      <c r="D17" s="73"/>
      <c r="E17" s="90"/>
      <c r="F17" s="91"/>
      <c r="G17" s="165"/>
      <c r="H17" s="71">
        <v>7</v>
      </c>
      <c r="I17" s="82"/>
      <c r="J17" s="73"/>
      <c r="K17" s="90"/>
      <c r="L17" s="91"/>
    </row>
    <row r="18" spans="1:12" ht="18" customHeight="1">
      <c r="A18" s="162"/>
      <c r="B18" s="71">
        <v>8</v>
      </c>
      <c r="C18" s="72" t="s">
        <v>79</v>
      </c>
      <c r="D18" s="73"/>
      <c r="E18" s="90"/>
      <c r="F18" s="91"/>
      <c r="G18" s="165"/>
      <c r="H18" s="71">
        <v>8</v>
      </c>
      <c r="I18" s="82"/>
      <c r="J18" s="73"/>
      <c r="K18" s="88"/>
      <c r="L18" s="89"/>
    </row>
    <row r="19" spans="1:12" ht="18" customHeight="1">
      <c r="A19" s="162"/>
      <c r="B19" s="71">
        <v>9</v>
      </c>
      <c r="C19" s="72" t="s">
        <v>80</v>
      </c>
      <c r="D19" s="73"/>
      <c r="E19" s="90"/>
      <c r="F19" s="91"/>
      <c r="G19" s="165"/>
      <c r="H19" s="71">
        <v>9</v>
      </c>
      <c r="I19" s="82"/>
      <c r="J19" s="73"/>
      <c r="K19" s="90"/>
      <c r="L19" s="91"/>
    </row>
    <row r="20" spans="1:12" ht="18" customHeight="1">
      <c r="A20" s="162"/>
      <c r="B20" s="71">
        <v>10</v>
      </c>
      <c r="C20" s="72" t="s">
        <v>77</v>
      </c>
      <c r="D20" s="73"/>
      <c r="E20" s="90"/>
      <c r="F20" s="91"/>
      <c r="G20" s="165"/>
      <c r="H20" s="71">
        <v>10</v>
      </c>
      <c r="I20" s="82"/>
      <c r="J20" s="73"/>
      <c r="K20" s="90"/>
      <c r="L20" s="91"/>
    </row>
    <row r="21" spans="1:12" ht="18" customHeight="1">
      <c r="A21" s="162"/>
      <c r="B21" s="71">
        <v>11</v>
      </c>
      <c r="C21" s="72" t="s">
        <v>78</v>
      </c>
      <c r="D21" s="73"/>
      <c r="E21" s="90"/>
      <c r="F21" s="91"/>
      <c r="G21" s="165"/>
      <c r="H21" s="71">
        <v>11</v>
      </c>
      <c r="I21" s="82"/>
      <c r="J21" s="73"/>
      <c r="K21" s="90"/>
      <c r="L21" s="91"/>
    </row>
    <row r="22" spans="1:12" ht="18" customHeight="1">
      <c r="A22" s="162"/>
      <c r="B22" s="71">
        <v>12</v>
      </c>
      <c r="C22" s="72" t="s">
        <v>79</v>
      </c>
      <c r="D22" s="73"/>
      <c r="E22" s="90"/>
      <c r="F22" s="91"/>
      <c r="G22" s="165"/>
      <c r="H22" s="71">
        <v>12</v>
      </c>
      <c r="I22" s="82"/>
      <c r="J22" s="73"/>
      <c r="K22" s="90"/>
      <c r="L22" s="91"/>
    </row>
    <row r="23" spans="1:12" ht="18" customHeight="1">
      <c r="A23" s="162"/>
      <c r="B23" s="71">
        <v>13</v>
      </c>
      <c r="C23" s="72" t="s">
        <v>77</v>
      </c>
      <c r="D23" s="73"/>
      <c r="E23" s="90"/>
      <c r="F23" s="91"/>
      <c r="G23" s="165"/>
      <c r="H23" s="71">
        <v>13</v>
      </c>
      <c r="I23" s="82"/>
      <c r="J23" s="73"/>
      <c r="K23" s="90"/>
      <c r="L23" s="91"/>
    </row>
    <row r="24" spans="1:12" ht="18" customHeight="1">
      <c r="A24" s="162"/>
      <c r="B24" s="71">
        <v>14</v>
      </c>
      <c r="C24" s="72" t="s">
        <v>77</v>
      </c>
      <c r="D24" s="73"/>
      <c r="E24" s="90"/>
      <c r="F24" s="91"/>
      <c r="G24" s="165"/>
      <c r="H24" s="71">
        <v>14</v>
      </c>
      <c r="I24" s="82"/>
      <c r="J24" s="73"/>
      <c r="K24" s="90"/>
      <c r="L24" s="91"/>
    </row>
    <row r="25" spans="1:12" ht="18" customHeight="1">
      <c r="A25" s="162"/>
      <c r="B25" s="71">
        <v>15</v>
      </c>
      <c r="C25" s="72" t="s">
        <v>78</v>
      </c>
      <c r="D25" s="73"/>
      <c r="E25" s="90"/>
      <c r="F25" s="91"/>
      <c r="G25" s="165"/>
      <c r="H25" s="71">
        <v>15</v>
      </c>
      <c r="I25" s="82"/>
      <c r="J25" s="73"/>
      <c r="K25" s="90"/>
      <c r="L25" s="91"/>
    </row>
    <row r="26" spans="1:12" ht="18" customHeight="1">
      <c r="A26" s="162"/>
      <c r="B26" s="71">
        <v>16</v>
      </c>
      <c r="C26" s="72" t="s">
        <v>77</v>
      </c>
      <c r="D26" s="73"/>
      <c r="E26" s="90"/>
      <c r="F26" s="91"/>
      <c r="G26" s="165"/>
      <c r="H26" s="71">
        <v>16</v>
      </c>
      <c r="I26" s="82"/>
      <c r="J26" s="73"/>
      <c r="K26" s="90"/>
      <c r="L26" s="91"/>
    </row>
    <row r="27" spans="1:12" ht="18" customHeight="1">
      <c r="A27" s="162"/>
      <c r="B27" s="71">
        <v>17</v>
      </c>
      <c r="C27" s="72" t="s">
        <v>77</v>
      </c>
      <c r="D27" s="73"/>
      <c r="E27" s="90"/>
      <c r="F27" s="91"/>
      <c r="G27" s="165"/>
      <c r="H27" s="71">
        <v>17</v>
      </c>
      <c r="I27" s="82"/>
      <c r="J27" s="73"/>
      <c r="K27" s="90"/>
      <c r="L27" s="91"/>
    </row>
    <row r="28" spans="1:12" ht="18" customHeight="1">
      <c r="A28" s="162"/>
      <c r="B28" s="71">
        <v>18</v>
      </c>
      <c r="C28" s="72" t="s">
        <v>77</v>
      </c>
      <c r="D28" s="73"/>
      <c r="E28" s="90"/>
      <c r="F28" s="91"/>
      <c r="G28" s="165"/>
      <c r="H28" s="71">
        <v>18</v>
      </c>
      <c r="I28" s="82"/>
      <c r="J28" s="73"/>
      <c r="K28" s="90"/>
      <c r="L28" s="91"/>
    </row>
    <row r="29" spans="1:12" ht="18" customHeight="1">
      <c r="A29" s="162"/>
      <c r="B29" s="71">
        <v>19</v>
      </c>
      <c r="C29" s="72" t="s">
        <v>77</v>
      </c>
      <c r="D29" s="73"/>
      <c r="E29" s="90"/>
      <c r="F29" s="91"/>
      <c r="G29" s="165"/>
      <c r="H29" s="71">
        <v>19</v>
      </c>
      <c r="I29" s="82"/>
      <c r="J29" s="73"/>
      <c r="K29" s="90"/>
      <c r="L29" s="91"/>
    </row>
    <row r="30" spans="1:12" ht="18" customHeight="1">
      <c r="A30" s="162"/>
      <c r="B30" s="71">
        <v>20</v>
      </c>
      <c r="C30" s="72" t="s">
        <v>77</v>
      </c>
      <c r="D30" s="73"/>
      <c r="E30" s="90"/>
      <c r="F30" s="91"/>
      <c r="G30" s="165"/>
      <c r="H30" s="71">
        <v>20</v>
      </c>
      <c r="I30" s="82"/>
      <c r="J30" s="73"/>
      <c r="K30" s="90"/>
      <c r="L30" s="91"/>
    </row>
    <row r="31" spans="1:12" ht="18" customHeight="1">
      <c r="A31" s="162"/>
      <c r="B31" s="71">
        <v>21</v>
      </c>
      <c r="C31" s="72" t="s">
        <v>77</v>
      </c>
      <c r="D31" s="73"/>
      <c r="E31" s="90"/>
      <c r="F31" s="91"/>
      <c r="G31" s="165"/>
      <c r="H31" s="71">
        <v>21</v>
      </c>
      <c r="I31" s="82"/>
      <c r="J31" s="73"/>
      <c r="K31" s="90"/>
      <c r="L31" s="91"/>
    </row>
    <row r="32" spans="1:12" ht="18" customHeight="1">
      <c r="A32" s="162"/>
      <c r="B32" s="71">
        <v>22</v>
      </c>
      <c r="C32" s="72" t="s">
        <v>77</v>
      </c>
      <c r="D32" s="73"/>
      <c r="E32" s="90"/>
      <c r="F32" s="91"/>
      <c r="G32" s="165"/>
      <c r="H32" s="71">
        <v>22</v>
      </c>
      <c r="I32" s="82"/>
      <c r="J32" s="73"/>
      <c r="K32" s="90"/>
      <c r="L32" s="91"/>
    </row>
    <row r="33" spans="1:12" ht="18" customHeight="1">
      <c r="A33" s="162"/>
      <c r="B33" s="71">
        <v>23</v>
      </c>
      <c r="C33" s="72" t="s">
        <v>77</v>
      </c>
      <c r="D33" s="73"/>
      <c r="E33" s="90"/>
      <c r="F33" s="91"/>
      <c r="G33" s="165"/>
      <c r="H33" s="71">
        <v>23</v>
      </c>
      <c r="I33" s="82"/>
      <c r="J33" s="73"/>
      <c r="K33" s="90"/>
      <c r="L33" s="91"/>
    </row>
    <row r="34" spans="1:12" ht="18" customHeight="1">
      <c r="A34" s="162"/>
      <c r="B34" s="71">
        <v>24</v>
      </c>
      <c r="C34" s="72" t="s">
        <v>77</v>
      </c>
      <c r="D34" s="73"/>
      <c r="E34" s="90"/>
      <c r="F34" s="91"/>
      <c r="G34" s="165"/>
      <c r="H34" s="71">
        <v>24</v>
      </c>
      <c r="I34" s="82"/>
      <c r="J34" s="73"/>
      <c r="K34" s="90"/>
      <c r="L34" s="91"/>
    </row>
    <row r="35" spans="1:12" ht="18" customHeight="1" thickBot="1">
      <c r="A35" s="162"/>
      <c r="B35" s="74">
        <v>25</v>
      </c>
      <c r="C35" s="75" t="s">
        <v>79</v>
      </c>
      <c r="D35" s="76"/>
      <c r="E35" s="92"/>
      <c r="F35" s="93"/>
      <c r="G35" s="165"/>
      <c r="H35" s="71">
        <v>25</v>
      </c>
      <c r="I35" s="82"/>
      <c r="J35" s="73"/>
      <c r="K35" s="94"/>
      <c r="L35" s="91"/>
    </row>
    <row r="36" spans="1:12" ht="18" customHeight="1" thickTop="1">
      <c r="A36" s="163"/>
      <c r="B36" s="157" t="s">
        <v>11</v>
      </c>
      <c r="C36" s="158"/>
      <c r="D36" s="158"/>
      <c r="E36" s="159"/>
      <c r="F36" s="127">
        <f>SUM(F11:F35)</f>
        <v>0</v>
      </c>
      <c r="G36" s="166"/>
      <c r="H36" s="157" t="s">
        <v>11</v>
      </c>
      <c r="I36" s="158"/>
      <c r="J36" s="158"/>
      <c r="K36" s="159"/>
      <c r="L36" s="127">
        <f>SUM(L11:L35)</f>
        <v>0</v>
      </c>
    </row>
    <row r="37" spans="1:12" ht="18" customHeight="1" thickBot="1">
      <c r="A37" s="152" t="s">
        <v>113</v>
      </c>
      <c r="B37" s="153"/>
      <c r="C37" s="153"/>
      <c r="D37" s="153"/>
      <c r="E37" s="153"/>
      <c r="F37" s="132" t="str">
        <f>IF(EXACT(F36,L36),"○","×")</f>
        <v>○</v>
      </c>
      <c r="G37" s="154" t="s">
        <v>114</v>
      </c>
      <c r="H37" s="155"/>
      <c r="I37" s="155"/>
      <c r="J37" s="155"/>
      <c r="K37" s="156"/>
      <c r="L37" s="133" t="str">
        <f>IF(E8=0,"○",IF(EXACT(E8,L36),"○","×"))</f>
        <v>○</v>
      </c>
    </row>
  </sheetData>
  <mergeCells count="17">
    <mergeCell ref="B36:E36"/>
    <mergeCell ref="A37:E37"/>
    <mergeCell ref="G37:K37"/>
    <mergeCell ref="H36:K36"/>
    <mergeCell ref="A1:L1"/>
    <mergeCell ref="A11:A36"/>
    <mergeCell ref="G11:G36"/>
    <mergeCell ref="A3:D3"/>
    <mergeCell ref="E5:J5"/>
    <mergeCell ref="E4:J4"/>
    <mergeCell ref="E3:J3"/>
    <mergeCell ref="A8:D8"/>
    <mergeCell ref="A7:D7"/>
    <mergeCell ref="E8:F8"/>
    <mergeCell ref="E7:F7"/>
    <mergeCell ref="A4:D4"/>
    <mergeCell ref="A5:D5"/>
  </mergeCells>
  <phoneticPr fontId="2"/>
  <conditionalFormatting sqref="E3:E5">
    <cfRule type="containsBlanks" dxfId="22" priority="8">
      <formula>LEN(TRIM(E3))=0</formula>
    </cfRule>
  </conditionalFormatting>
  <conditionalFormatting sqref="E7:F8">
    <cfRule type="containsBlanks" dxfId="21" priority="4">
      <formula>LEN(TRIM(E7))=0</formula>
    </cfRule>
  </conditionalFormatting>
  <conditionalFormatting sqref="D11:F35">
    <cfRule type="containsBlanks" dxfId="20" priority="3">
      <formula>LEN(TRIM(D11))=0</formula>
    </cfRule>
  </conditionalFormatting>
  <conditionalFormatting sqref="I11:L35">
    <cfRule type="containsBlanks" dxfId="19" priority="2">
      <formula>LEN(TRIM(I11))=0</formula>
    </cfRule>
  </conditionalFormatting>
  <pageMargins left="0.70866141732283472" right="0.15748031496062992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3.75" customWidth="1"/>
    <col min="2" max="2" width="3.75" style="2" customWidth="1"/>
    <col min="3" max="3" width="12.5" customWidth="1"/>
    <col min="4" max="4" width="18.75" style="2" customWidth="1"/>
    <col min="5" max="5" width="7.75" style="2" customWidth="1"/>
    <col min="6" max="8" width="7.75" style="4" customWidth="1"/>
    <col min="9" max="9" width="8.5" style="3" customWidth="1"/>
    <col min="10" max="10" width="8.5" style="4" customWidth="1"/>
    <col min="11" max="11" width="6.625" style="3" customWidth="1"/>
    <col min="12" max="12" width="5" customWidth="1"/>
  </cols>
  <sheetData>
    <row r="1" spans="1:12" s="11" customFormat="1" ht="27" customHeight="1">
      <c r="A1" s="160" t="s">
        <v>15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3" spans="1:12" ht="13.5" customHeight="1">
      <c r="A3" s="167" t="s">
        <v>74</v>
      </c>
      <c r="B3" s="167"/>
      <c r="C3" s="167"/>
      <c r="D3" s="167"/>
      <c r="E3" s="183" t="str">
        <f>IF(更新灯集計表!E3="","",更新灯集計表!E3)</f>
        <v/>
      </c>
      <c r="F3" s="183"/>
      <c r="G3" s="183"/>
      <c r="H3" s="57"/>
      <c r="I3" s="181" t="s">
        <v>36</v>
      </c>
      <c r="J3" s="182"/>
      <c r="K3" s="56" t="str">
        <f>IF(更新灯集計表!E7="","",更新灯集計表!E7)</f>
        <v/>
      </c>
      <c r="L3" s="19" t="s">
        <v>37</v>
      </c>
    </row>
    <row r="4" spans="1:12" ht="13.5" customHeight="1">
      <c r="A4" s="168" t="s">
        <v>66</v>
      </c>
      <c r="B4" s="171"/>
      <c r="C4" s="171"/>
      <c r="D4" s="171"/>
      <c r="E4" s="183" t="str">
        <f>IF(更新灯集計表!E4="","",更新灯集計表!E4)</f>
        <v/>
      </c>
      <c r="F4" s="183"/>
      <c r="G4" s="183"/>
      <c r="H4" s="57"/>
      <c r="I4" s="181" t="s">
        <v>57</v>
      </c>
      <c r="J4" s="182"/>
      <c r="K4" s="56" t="str">
        <f>IF(更新灯集計表!E8="","",更新灯集計表!E8)</f>
        <v/>
      </c>
      <c r="L4" s="19" t="s">
        <v>37</v>
      </c>
    </row>
    <row r="5" spans="1:12" ht="13.5" customHeight="1" thickBot="1">
      <c r="A5" s="168" t="s">
        <v>65</v>
      </c>
      <c r="B5" s="171"/>
      <c r="C5" s="171"/>
      <c r="D5" s="171"/>
      <c r="E5" s="183" t="str">
        <f>IF(更新灯集計表!E5="","",更新灯集計表!E5)</f>
        <v/>
      </c>
      <c r="F5" s="183"/>
      <c r="G5" s="183"/>
      <c r="H5" s="57"/>
      <c r="I5" s="7"/>
      <c r="J5" s="57"/>
      <c r="K5" s="7"/>
      <c r="L5" s="6"/>
    </row>
    <row r="6" spans="1:12" ht="13.5" customHeight="1" thickTop="1" thickBot="1">
      <c r="A6" s="5"/>
      <c r="B6" s="58"/>
      <c r="C6" s="58"/>
      <c r="D6" s="59"/>
      <c r="E6" s="59"/>
      <c r="F6" s="57"/>
      <c r="G6" s="57"/>
      <c r="H6" s="57"/>
      <c r="I6" s="184" t="s">
        <v>67</v>
      </c>
      <c r="J6" s="185"/>
      <c r="K6" s="198"/>
      <c r="L6" s="199"/>
    </row>
    <row r="7" spans="1:12" ht="34.5" thickTop="1">
      <c r="A7" s="21" t="s">
        <v>16</v>
      </c>
      <c r="B7" s="22" t="s">
        <v>58</v>
      </c>
      <c r="C7" s="23" t="s">
        <v>17</v>
      </c>
      <c r="D7" s="23" t="s">
        <v>18</v>
      </c>
      <c r="E7" s="24" t="s">
        <v>61</v>
      </c>
      <c r="F7" s="25" t="s">
        <v>69</v>
      </c>
      <c r="G7" s="25" t="s">
        <v>70</v>
      </c>
      <c r="H7" s="25" t="s">
        <v>68</v>
      </c>
      <c r="I7" s="32" t="s">
        <v>59</v>
      </c>
      <c r="J7" s="32" t="s">
        <v>60</v>
      </c>
      <c r="K7" s="200" t="s">
        <v>125</v>
      </c>
      <c r="L7" s="201"/>
    </row>
    <row r="8" spans="1:12" ht="13.5" customHeight="1">
      <c r="A8" s="172" t="s">
        <v>63</v>
      </c>
      <c r="B8" s="33">
        <v>1</v>
      </c>
      <c r="C8" s="40" t="s">
        <v>19</v>
      </c>
      <c r="D8" s="40" t="str">
        <f>IF(更新灯集計表!D11="","",更新灯集計表!D11)</f>
        <v/>
      </c>
      <c r="E8" s="41">
        <f>更新灯集計表!E11</f>
        <v>0</v>
      </c>
      <c r="F8" s="43">
        <f t="shared" ref="F8:F58" si="0">H8-G8</f>
        <v>0</v>
      </c>
      <c r="G8" s="42"/>
      <c r="H8" s="43">
        <f>更新灯集計表!F11</f>
        <v>0</v>
      </c>
      <c r="I8" s="150">
        <f>ROUND(E8*H8,1)</f>
        <v>0</v>
      </c>
      <c r="J8" s="42">
        <f>$K$6</f>
        <v>0</v>
      </c>
      <c r="K8" s="179">
        <f>I8*J8/1000</f>
        <v>0</v>
      </c>
      <c r="L8" s="180"/>
    </row>
    <row r="9" spans="1:12" ht="13.5" customHeight="1">
      <c r="A9" s="173"/>
      <c r="B9" s="33">
        <v>2</v>
      </c>
      <c r="C9" s="40" t="s">
        <v>19</v>
      </c>
      <c r="D9" s="40" t="str">
        <f>IF(更新灯集計表!D12="","",更新灯集計表!D12)</f>
        <v/>
      </c>
      <c r="E9" s="41">
        <f>更新灯集計表!E12</f>
        <v>0</v>
      </c>
      <c r="F9" s="43">
        <f t="shared" si="0"/>
        <v>0</v>
      </c>
      <c r="G9" s="43"/>
      <c r="H9" s="43">
        <f>更新灯集計表!F12</f>
        <v>0</v>
      </c>
      <c r="I9" s="150">
        <f t="shared" ref="I9:I32" si="1">ROUND(E9*H9,1)</f>
        <v>0</v>
      </c>
      <c r="J9" s="42">
        <f>$K$6</f>
        <v>0</v>
      </c>
      <c r="K9" s="179">
        <f>I9*J9/1000</f>
        <v>0</v>
      </c>
      <c r="L9" s="180"/>
    </row>
    <row r="10" spans="1:12" ht="13.5" customHeight="1">
      <c r="A10" s="173"/>
      <c r="B10" s="33">
        <v>3</v>
      </c>
      <c r="C10" s="40" t="s">
        <v>19</v>
      </c>
      <c r="D10" s="40" t="str">
        <f>IF(更新灯集計表!D13="","",更新灯集計表!D13)</f>
        <v/>
      </c>
      <c r="E10" s="41">
        <f>更新灯集計表!E13</f>
        <v>0</v>
      </c>
      <c r="F10" s="43">
        <f t="shared" si="0"/>
        <v>0</v>
      </c>
      <c r="G10" s="43"/>
      <c r="H10" s="43">
        <f>更新灯集計表!F13</f>
        <v>0</v>
      </c>
      <c r="I10" s="150">
        <f t="shared" si="1"/>
        <v>0</v>
      </c>
      <c r="J10" s="42">
        <f>$K$6</f>
        <v>0</v>
      </c>
      <c r="K10" s="179">
        <f>I10*J10/1000</f>
        <v>0</v>
      </c>
      <c r="L10" s="180"/>
    </row>
    <row r="11" spans="1:12" ht="13.5" customHeight="1">
      <c r="A11" s="173"/>
      <c r="B11" s="33">
        <v>4</v>
      </c>
      <c r="C11" s="40" t="s">
        <v>19</v>
      </c>
      <c r="D11" s="40" t="str">
        <f>IF(更新灯集計表!D14="","",更新灯集計表!D14)</f>
        <v/>
      </c>
      <c r="E11" s="41">
        <f>更新灯集計表!E14</f>
        <v>0</v>
      </c>
      <c r="F11" s="43">
        <f t="shared" si="0"/>
        <v>0</v>
      </c>
      <c r="G11" s="43"/>
      <c r="H11" s="43">
        <f>更新灯集計表!F14</f>
        <v>0</v>
      </c>
      <c r="I11" s="150">
        <f t="shared" si="1"/>
        <v>0</v>
      </c>
      <c r="J11" s="42">
        <f t="shared" ref="J11:J32" si="2">$K$6</f>
        <v>0</v>
      </c>
      <c r="K11" s="179">
        <f t="shared" ref="K11:K32" si="3">I11*J11/1000</f>
        <v>0</v>
      </c>
      <c r="L11" s="180"/>
    </row>
    <row r="12" spans="1:12" ht="13.5" customHeight="1">
      <c r="A12" s="173"/>
      <c r="B12" s="33">
        <v>5</v>
      </c>
      <c r="C12" s="40" t="s">
        <v>19</v>
      </c>
      <c r="D12" s="40" t="str">
        <f>IF(更新灯集計表!D15="","",更新灯集計表!D15)</f>
        <v/>
      </c>
      <c r="E12" s="41">
        <f>更新灯集計表!E15</f>
        <v>0</v>
      </c>
      <c r="F12" s="43">
        <f t="shared" si="0"/>
        <v>0</v>
      </c>
      <c r="G12" s="43"/>
      <c r="H12" s="43">
        <f>更新灯集計表!F15</f>
        <v>0</v>
      </c>
      <c r="I12" s="150">
        <f t="shared" si="1"/>
        <v>0</v>
      </c>
      <c r="J12" s="42">
        <f t="shared" si="2"/>
        <v>0</v>
      </c>
      <c r="K12" s="179">
        <f t="shared" si="3"/>
        <v>0</v>
      </c>
      <c r="L12" s="180"/>
    </row>
    <row r="13" spans="1:12">
      <c r="A13" s="173"/>
      <c r="B13" s="33">
        <v>6</v>
      </c>
      <c r="C13" s="40" t="s">
        <v>19</v>
      </c>
      <c r="D13" s="40" t="str">
        <f>IF(更新灯集計表!D16="","",更新灯集計表!D16)</f>
        <v/>
      </c>
      <c r="E13" s="41">
        <f>更新灯集計表!E16</f>
        <v>0</v>
      </c>
      <c r="F13" s="43">
        <f t="shared" si="0"/>
        <v>0</v>
      </c>
      <c r="G13" s="43"/>
      <c r="H13" s="43">
        <f>更新灯集計表!F16</f>
        <v>0</v>
      </c>
      <c r="I13" s="150">
        <f t="shared" si="1"/>
        <v>0</v>
      </c>
      <c r="J13" s="42">
        <f t="shared" si="2"/>
        <v>0</v>
      </c>
      <c r="K13" s="179">
        <f t="shared" si="3"/>
        <v>0</v>
      </c>
      <c r="L13" s="180"/>
    </row>
    <row r="14" spans="1:12">
      <c r="A14" s="173"/>
      <c r="B14" s="33">
        <v>7</v>
      </c>
      <c r="C14" s="40" t="s">
        <v>19</v>
      </c>
      <c r="D14" s="40" t="str">
        <f>IF(更新灯集計表!D17="","",更新灯集計表!D17)</f>
        <v/>
      </c>
      <c r="E14" s="41">
        <f>更新灯集計表!E17</f>
        <v>0</v>
      </c>
      <c r="F14" s="43">
        <f t="shared" si="0"/>
        <v>0</v>
      </c>
      <c r="G14" s="43"/>
      <c r="H14" s="43">
        <f>更新灯集計表!F17</f>
        <v>0</v>
      </c>
      <c r="I14" s="150">
        <f t="shared" si="1"/>
        <v>0</v>
      </c>
      <c r="J14" s="42">
        <f t="shared" si="2"/>
        <v>0</v>
      </c>
      <c r="K14" s="179">
        <f t="shared" si="3"/>
        <v>0</v>
      </c>
      <c r="L14" s="180"/>
    </row>
    <row r="15" spans="1:12">
      <c r="A15" s="173"/>
      <c r="B15" s="33">
        <v>8</v>
      </c>
      <c r="C15" s="40" t="s">
        <v>19</v>
      </c>
      <c r="D15" s="40" t="str">
        <f>IF(更新灯集計表!D18="","",更新灯集計表!D18)</f>
        <v/>
      </c>
      <c r="E15" s="41">
        <f>更新灯集計表!E18</f>
        <v>0</v>
      </c>
      <c r="F15" s="43">
        <f t="shared" si="0"/>
        <v>0</v>
      </c>
      <c r="G15" s="43"/>
      <c r="H15" s="43">
        <f>更新灯集計表!F18</f>
        <v>0</v>
      </c>
      <c r="I15" s="150">
        <f t="shared" si="1"/>
        <v>0</v>
      </c>
      <c r="J15" s="42">
        <f t="shared" si="2"/>
        <v>0</v>
      </c>
      <c r="K15" s="179">
        <f t="shared" si="3"/>
        <v>0</v>
      </c>
      <c r="L15" s="180"/>
    </row>
    <row r="16" spans="1:12">
      <c r="A16" s="173"/>
      <c r="B16" s="33">
        <v>9</v>
      </c>
      <c r="C16" s="40" t="s">
        <v>19</v>
      </c>
      <c r="D16" s="40" t="str">
        <f>IF(更新灯集計表!D19="","",更新灯集計表!D19)</f>
        <v/>
      </c>
      <c r="E16" s="41">
        <f>更新灯集計表!E19</f>
        <v>0</v>
      </c>
      <c r="F16" s="43">
        <f t="shared" si="0"/>
        <v>0</v>
      </c>
      <c r="G16" s="43"/>
      <c r="H16" s="43">
        <f>更新灯集計表!F19</f>
        <v>0</v>
      </c>
      <c r="I16" s="150">
        <f t="shared" si="1"/>
        <v>0</v>
      </c>
      <c r="J16" s="42">
        <f t="shared" si="2"/>
        <v>0</v>
      </c>
      <c r="K16" s="179">
        <f t="shared" si="3"/>
        <v>0</v>
      </c>
      <c r="L16" s="180"/>
    </row>
    <row r="17" spans="1:12">
      <c r="A17" s="173"/>
      <c r="B17" s="33">
        <v>10</v>
      </c>
      <c r="C17" s="40" t="s">
        <v>19</v>
      </c>
      <c r="D17" s="40" t="str">
        <f>IF(更新灯集計表!D20="","",更新灯集計表!D20)</f>
        <v/>
      </c>
      <c r="E17" s="41">
        <f>更新灯集計表!E20</f>
        <v>0</v>
      </c>
      <c r="F17" s="43">
        <f t="shared" si="0"/>
        <v>0</v>
      </c>
      <c r="G17" s="43"/>
      <c r="H17" s="43">
        <f>更新灯集計表!F20</f>
        <v>0</v>
      </c>
      <c r="I17" s="150">
        <f t="shared" si="1"/>
        <v>0</v>
      </c>
      <c r="J17" s="42">
        <f t="shared" si="2"/>
        <v>0</v>
      </c>
      <c r="K17" s="179">
        <f t="shared" si="3"/>
        <v>0</v>
      </c>
      <c r="L17" s="180"/>
    </row>
    <row r="18" spans="1:12">
      <c r="A18" s="173"/>
      <c r="B18" s="33">
        <v>11</v>
      </c>
      <c r="C18" s="40" t="s">
        <v>19</v>
      </c>
      <c r="D18" s="40" t="str">
        <f>IF(更新灯集計表!D21="","",更新灯集計表!D21)</f>
        <v/>
      </c>
      <c r="E18" s="41">
        <f>更新灯集計表!E21</f>
        <v>0</v>
      </c>
      <c r="F18" s="43">
        <f t="shared" si="0"/>
        <v>0</v>
      </c>
      <c r="G18" s="43"/>
      <c r="H18" s="43">
        <f>更新灯集計表!F21</f>
        <v>0</v>
      </c>
      <c r="I18" s="150">
        <f t="shared" si="1"/>
        <v>0</v>
      </c>
      <c r="J18" s="42">
        <f t="shared" si="2"/>
        <v>0</v>
      </c>
      <c r="K18" s="179">
        <f t="shared" si="3"/>
        <v>0</v>
      </c>
      <c r="L18" s="180"/>
    </row>
    <row r="19" spans="1:12">
      <c r="A19" s="173"/>
      <c r="B19" s="33">
        <v>12</v>
      </c>
      <c r="C19" s="40" t="s">
        <v>19</v>
      </c>
      <c r="D19" s="40" t="str">
        <f>IF(更新灯集計表!D22="","",更新灯集計表!D22)</f>
        <v/>
      </c>
      <c r="E19" s="41">
        <f>更新灯集計表!E22</f>
        <v>0</v>
      </c>
      <c r="F19" s="43">
        <f t="shared" si="0"/>
        <v>0</v>
      </c>
      <c r="G19" s="43"/>
      <c r="H19" s="43">
        <f>更新灯集計表!F22</f>
        <v>0</v>
      </c>
      <c r="I19" s="150">
        <f t="shared" si="1"/>
        <v>0</v>
      </c>
      <c r="J19" s="42">
        <f t="shared" si="2"/>
        <v>0</v>
      </c>
      <c r="K19" s="179">
        <f t="shared" si="3"/>
        <v>0</v>
      </c>
      <c r="L19" s="180"/>
    </row>
    <row r="20" spans="1:12">
      <c r="A20" s="173"/>
      <c r="B20" s="33">
        <v>13</v>
      </c>
      <c r="C20" s="40" t="s">
        <v>19</v>
      </c>
      <c r="D20" s="40" t="str">
        <f>IF(更新灯集計表!D23="","",更新灯集計表!D23)</f>
        <v/>
      </c>
      <c r="E20" s="41">
        <f>更新灯集計表!E23</f>
        <v>0</v>
      </c>
      <c r="F20" s="43">
        <f t="shared" si="0"/>
        <v>0</v>
      </c>
      <c r="G20" s="43"/>
      <c r="H20" s="43">
        <f>更新灯集計表!F23</f>
        <v>0</v>
      </c>
      <c r="I20" s="150">
        <f t="shared" si="1"/>
        <v>0</v>
      </c>
      <c r="J20" s="42">
        <f t="shared" si="2"/>
        <v>0</v>
      </c>
      <c r="K20" s="179">
        <f t="shared" si="3"/>
        <v>0</v>
      </c>
      <c r="L20" s="180"/>
    </row>
    <row r="21" spans="1:12">
      <c r="A21" s="173"/>
      <c r="B21" s="33">
        <v>14</v>
      </c>
      <c r="C21" s="40" t="s">
        <v>19</v>
      </c>
      <c r="D21" s="40" t="str">
        <f>IF(更新灯集計表!D24="","",更新灯集計表!D24)</f>
        <v/>
      </c>
      <c r="E21" s="41">
        <f>更新灯集計表!E24</f>
        <v>0</v>
      </c>
      <c r="F21" s="43">
        <f t="shared" si="0"/>
        <v>0</v>
      </c>
      <c r="G21" s="43"/>
      <c r="H21" s="43">
        <f>更新灯集計表!F24</f>
        <v>0</v>
      </c>
      <c r="I21" s="150">
        <f t="shared" si="1"/>
        <v>0</v>
      </c>
      <c r="J21" s="42">
        <f t="shared" si="2"/>
        <v>0</v>
      </c>
      <c r="K21" s="179">
        <f t="shared" si="3"/>
        <v>0</v>
      </c>
      <c r="L21" s="180"/>
    </row>
    <row r="22" spans="1:12">
      <c r="A22" s="173"/>
      <c r="B22" s="33">
        <v>15</v>
      </c>
      <c r="C22" s="40" t="s">
        <v>19</v>
      </c>
      <c r="D22" s="40" t="str">
        <f>IF(更新灯集計表!D25="","",更新灯集計表!D25)</f>
        <v/>
      </c>
      <c r="E22" s="41">
        <f>更新灯集計表!E25</f>
        <v>0</v>
      </c>
      <c r="F22" s="43">
        <f t="shared" si="0"/>
        <v>0</v>
      </c>
      <c r="G22" s="43"/>
      <c r="H22" s="43">
        <f>更新灯集計表!F25</f>
        <v>0</v>
      </c>
      <c r="I22" s="150">
        <f t="shared" si="1"/>
        <v>0</v>
      </c>
      <c r="J22" s="42">
        <f t="shared" si="2"/>
        <v>0</v>
      </c>
      <c r="K22" s="179">
        <f t="shared" si="3"/>
        <v>0</v>
      </c>
      <c r="L22" s="180"/>
    </row>
    <row r="23" spans="1:12">
      <c r="A23" s="173"/>
      <c r="B23" s="33">
        <v>16</v>
      </c>
      <c r="C23" s="40" t="s">
        <v>19</v>
      </c>
      <c r="D23" s="40" t="str">
        <f>IF(更新灯集計表!D26="","",更新灯集計表!D26)</f>
        <v/>
      </c>
      <c r="E23" s="41">
        <f>更新灯集計表!E26</f>
        <v>0</v>
      </c>
      <c r="F23" s="43">
        <f t="shared" si="0"/>
        <v>0</v>
      </c>
      <c r="G23" s="43"/>
      <c r="H23" s="43">
        <f>更新灯集計表!F26</f>
        <v>0</v>
      </c>
      <c r="I23" s="150">
        <f t="shared" si="1"/>
        <v>0</v>
      </c>
      <c r="J23" s="42">
        <f t="shared" si="2"/>
        <v>0</v>
      </c>
      <c r="K23" s="179">
        <f t="shared" si="3"/>
        <v>0</v>
      </c>
      <c r="L23" s="180"/>
    </row>
    <row r="24" spans="1:12">
      <c r="A24" s="173"/>
      <c r="B24" s="33">
        <v>17</v>
      </c>
      <c r="C24" s="40" t="s">
        <v>19</v>
      </c>
      <c r="D24" s="40" t="str">
        <f>IF(更新灯集計表!D27="","",更新灯集計表!D27)</f>
        <v/>
      </c>
      <c r="E24" s="41">
        <f>更新灯集計表!E27</f>
        <v>0</v>
      </c>
      <c r="F24" s="43">
        <f t="shared" si="0"/>
        <v>0</v>
      </c>
      <c r="G24" s="43"/>
      <c r="H24" s="43">
        <f>更新灯集計表!F27</f>
        <v>0</v>
      </c>
      <c r="I24" s="150">
        <f t="shared" si="1"/>
        <v>0</v>
      </c>
      <c r="J24" s="42">
        <f t="shared" si="2"/>
        <v>0</v>
      </c>
      <c r="K24" s="179">
        <f t="shared" si="3"/>
        <v>0</v>
      </c>
      <c r="L24" s="180"/>
    </row>
    <row r="25" spans="1:12">
      <c r="A25" s="173"/>
      <c r="B25" s="33">
        <v>18</v>
      </c>
      <c r="C25" s="40" t="s">
        <v>19</v>
      </c>
      <c r="D25" s="40" t="str">
        <f>IF(更新灯集計表!D28="","",更新灯集計表!D28)</f>
        <v/>
      </c>
      <c r="E25" s="41">
        <f>更新灯集計表!E28</f>
        <v>0</v>
      </c>
      <c r="F25" s="43">
        <f t="shared" si="0"/>
        <v>0</v>
      </c>
      <c r="G25" s="43"/>
      <c r="H25" s="43">
        <f>更新灯集計表!F28</f>
        <v>0</v>
      </c>
      <c r="I25" s="150">
        <f t="shared" si="1"/>
        <v>0</v>
      </c>
      <c r="J25" s="42">
        <f t="shared" si="2"/>
        <v>0</v>
      </c>
      <c r="K25" s="179">
        <f t="shared" si="3"/>
        <v>0</v>
      </c>
      <c r="L25" s="180"/>
    </row>
    <row r="26" spans="1:12">
      <c r="A26" s="173"/>
      <c r="B26" s="33">
        <v>19</v>
      </c>
      <c r="C26" s="40" t="s">
        <v>19</v>
      </c>
      <c r="D26" s="40" t="str">
        <f>IF(更新灯集計表!D29="","",更新灯集計表!D29)</f>
        <v/>
      </c>
      <c r="E26" s="41">
        <f>更新灯集計表!E29</f>
        <v>0</v>
      </c>
      <c r="F26" s="43">
        <f t="shared" si="0"/>
        <v>0</v>
      </c>
      <c r="G26" s="43"/>
      <c r="H26" s="43">
        <f>更新灯集計表!F29</f>
        <v>0</v>
      </c>
      <c r="I26" s="150">
        <f t="shared" si="1"/>
        <v>0</v>
      </c>
      <c r="J26" s="42">
        <f t="shared" si="2"/>
        <v>0</v>
      </c>
      <c r="K26" s="179">
        <f t="shared" si="3"/>
        <v>0</v>
      </c>
      <c r="L26" s="180"/>
    </row>
    <row r="27" spans="1:12">
      <c r="A27" s="173"/>
      <c r="B27" s="33">
        <v>20</v>
      </c>
      <c r="C27" s="40" t="s">
        <v>19</v>
      </c>
      <c r="D27" s="40" t="str">
        <f>IF(更新灯集計表!D30="","",更新灯集計表!D30)</f>
        <v/>
      </c>
      <c r="E27" s="41">
        <f>更新灯集計表!E30</f>
        <v>0</v>
      </c>
      <c r="F27" s="43">
        <f t="shared" si="0"/>
        <v>0</v>
      </c>
      <c r="G27" s="43"/>
      <c r="H27" s="43">
        <f>更新灯集計表!F30</f>
        <v>0</v>
      </c>
      <c r="I27" s="150">
        <f t="shared" si="1"/>
        <v>0</v>
      </c>
      <c r="J27" s="42">
        <f t="shared" si="2"/>
        <v>0</v>
      </c>
      <c r="K27" s="179">
        <f t="shared" si="3"/>
        <v>0</v>
      </c>
      <c r="L27" s="180"/>
    </row>
    <row r="28" spans="1:12">
      <c r="A28" s="173"/>
      <c r="B28" s="33">
        <v>21</v>
      </c>
      <c r="C28" s="40" t="s">
        <v>19</v>
      </c>
      <c r="D28" s="40" t="str">
        <f>IF(更新灯集計表!D31="","",更新灯集計表!D31)</f>
        <v/>
      </c>
      <c r="E28" s="41">
        <f>更新灯集計表!E31</f>
        <v>0</v>
      </c>
      <c r="F28" s="43">
        <f t="shared" si="0"/>
        <v>0</v>
      </c>
      <c r="G28" s="43"/>
      <c r="H28" s="43">
        <f>更新灯集計表!F31</f>
        <v>0</v>
      </c>
      <c r="I28" s="150">
        <f t="shared" si="1"/>
        <v>0</v>
      </c>
      <c r="J28" s="42">
        <f t="shared" si="2"/>
        <v>0</v>
      </c>
      <c r="K28" s="179">
        <f t="shared" si="3"/>
        <v>0</v>
      </c>
      <c r="L28" s="180"/>
    </row>
    <row r="29" spans="1:12">
      <c r="A29" s="173"/>
      <c r="B29" s="33">
        <v>22</v>
      </c>
      <c r="C29" s="40" t="s">
        <v>19</v>
      </c>
      <c r="D29" s="40" t="str">
        <f>IF(更新灯集計表!D32="","",更新灯集計表!D32)</f>
        <v/>
      </c>
      <c r="E29" s="41">
        <f>更新灯集計表!E32</f>
        <v>0</v>
      </c>
      <c r="F29" s="43">
        <f t="shared" si="0"/>
        <v>0</v>
      </c>
      <c r="G29" s="43"/>
      <c r="H29" s="43">
        <f>更新灯集計表!F32</f>
        <v>0</v>
      </c>
      <c r="I29" s="150">
        <f t="shared" si="1"/>
        <v>0</v>
      </c>
      <c r="J29" s="42">
        <f t="shared" si="2"/>
        <v>0</v>
      </c>
      <c r="K29" s="179">
        <f t="shared" si="3"/>
        <v>0</v>
      </c>
      <c r="L29" s="180"/>
    </row>
    <row r="30" spans="1:12">
      <c r="A30" s="173"/>
      <c r="B30" s="33">
        <v>23</v>
      </c>
      <c r="C30" s="40" t="s">
        <v>19</v>
      </c>
      <c r="D30" s="40" t="str">
        <f>IF(更新灯集計表!D33="","",更新灯集計表!D33)</f>
        <v/>
      </c>
      <c r="E30" s="41">
        <f>更新灯集計表!E33</f>
        <v>0</v>
      </c>
      <c r="F30" s="43">
        <f t="shared" si="0"/>
        <v>0</v>
      </c>
      <c r="G30" s="43"/>
      <c r="H30" s="43">
        <f>更新灯集計表!F33</f>
        <v>0</v>
      </c>
      <c r="I30" s="150">
        <f t="shared" si="1"/>
        <v>0</v>
      </c>
      <c r="J30" s="42">
        <f t="shared" si="2"/>
        <v>0</v>
      </c>
      <c r="K30" s="179">
        <f t="shared" si="3"/>
        <v>0</v>
      </c>
      <c r="L30" s="180"/>
    </row>
    <row r="31" spans="1:12">
      <c r="A31" s="173"/>
      <c r="B31" s="33">
        <v>24</v>
      </c>
      <c r="C31" s="40" t="s">
        <v>19</v>
      </c>
      <c r="D31" s="40" t="str">
        <f>IF(更新灯集計表!D34="","",更新灯集計表!D34)</f>
        <v/>
      </c>
      <c r="E31" s="41">
        <f>更新灯集計表!E34</f>
        <v>0</v>
      </c>
      <c r="F31" s="43">
        <f t="shared" si="0"/>
        <v>0</v>
      </c>
      <c r="G31" s="43"/>
      <c r="H31" s="43">
        <f>更新灯集計表!F34</f>
        <v>0</v>
      </c>
      <c r="I31" s="150">
        <f t="shared" si="1"/>
        <v>0</v>
      </c>
      <c r="J31" s="42">
        <f t="shared" si="2"/>
        <v>0</v>
      </c>
      <c r="K31" s="179">
        <f t="shared" si="3"/>
        <v>0</v>
      </c>
      <c r="L31" s="180"/>
    </row>
    <row r="32" spans="1:12" ht="14.25" thickBot="1">
      <c r="A32" s="173"/>
      <c r="B32" s="34">
        <v>25</v>
      </c>
      <c r="C32" s="46" t="s">
        <v>19</v>
      </c>
      <c r="D32" s="40" t="str">
        <f>IF(更新灯集計表!D35="","",更新灯集計表!D35)</f>
        <v/>
      </c>
      <c r="E32" s="41">
        <f>更新灯集計表!E35</f>
        <v>0</v>
      </c>
      <c r="F32" s="47">
        <f t="shared" si="0"/>
        <v>0</v>
      </c>
      <c r="G32" s="47"/>
      <c r="H32" s="43">
        <f>更新灯集計表!F35</f>
        <v>0</v>
      </c>
      <c r="I32" s="150">
        <f t="shared" si="1"/>
        <v>0</v>
      </c>
      <c r="J32" s="42">
        <f t="shared" si="2"/>
        <v>0</v>
      </c>
      <c r="K32" s="179">
        <f t="shared" si="3"/>
        <v>0</v>
      </c>
      <c r="L32" s="180"/>
    </row>
    <row r="33" spans="1:12" ht="26.25" customHeight="1" thickTop="1" thickBot="1">
      <c r="A33" s="174"/>
      <c r="B33" s="192"/>
      <c r="C33" s="193"/>
      <c r="D33" s="55"/>
      <c r="E33" s="28" t="s">
        <v>45</v>
      </c>
      <c r="F33" s="35">
        <f>SUM(F8:F32)</f>
        <v>0</v>
      </c>
      <c r="G33" s="35">
        <f>SUM(G8:G32)</f>
        <v>0</v>
      </c>
      <c r="H33" s="35">
        <f>SUM(H8:H32)</f>
        <v>0</v>
      </c>
      <c r="I33" s="36"/>
      <c r="J33" s="37"/>
      <c r="K33" s="196">
        <f>SUM(K8:K32)</f>
        <v>0</v>
      </c>
      <c r="L33" s="197"/>
    </row>
    <row r="34" spans="1:12" s="2" customFormat="1">
      <c r="A34" s="175" t="s">
        <v>81</v>
      </c>
      <c r="B34" s="48">
        <v>1</v>
      </c>
      <c r="C34" s="49" t="str">
        <f>IF(更新灯集計表!I11="","",更新灯集計表!I11)</f>
        <v/>
      </c>
      <c r="D34" s="49" t="str">
        <f>IF(更新灯集計表!J11="","",更新灯集計表!J11)</f>
        <v/>
      </c>
      <c r="E34" s="50">
        <f>更新灯集計表!K11</f>
        <v>0</v>
      </c>
      <c r="F34" s="43">
        <f t="shared" si="0"/>
        <v>0</v>
      </c>
      <c r="G34" s="83"/>
      <c r="H34" s="51">
        <f>更新灯集計表!L11</f>
        <v>0</v>
      </c>
      <c r="I34" s="151">
        <f t="shared" ref="I34:I58" si="4">ROUND(E34*H34,1)</f>
        <v>0</v>
      </c>
      <c r="J34" s="51">
        <f>$K$6</f>
        <v>0</v>
      </c>
      <c r="K34" s="177">
        <f>I34*J34/1000</f>
        <v>0</v>
      </c>
      <c r="L34" s="178"/>
    </row>
    <row r="35" spans="1:12">
      <c r="A35" s="173"/>
      <c r="B35" s="52">
        <v>2</v>
      </c>
      <c r="C35" s="44" t="str">
        <f>IF(更新灯集計表!I12="","",更新灯集計表!I12)</f>
        <v/>
      </c>
      <c r="D35" s="44" t="str">
        <f>IF(更新灯集計表!J12="","",更新灯集計表!J12)</f>
        <v/>
      </c>
      <c r="E35" s="45">
        <f>更新灯集計表!K12</f>
        <v>0</v>
      </c>
      <c r="F35" s="43">
        <f t="shared" si="0"/>
        <v>0</v>
      </c>
      <c r="G35" s="84"/>
      <c r="H35" s="43">
        <f>更新灯集計表!L12</f>
        <v>0</v>
      </c>
      <c r="I35" s="150">
        <f t="shared" si="4"/>
        <v>0</v>
      </c>
      <c r="J35" s="42">
        <f>$K$6</f>
        <v>0</v>
      </c>
      <c r="K35" s="179">
        <f>I35*J35/1000</f>
        <v>0</v>
      </c>
      <c r="L35" s="180"/>
    </row>
    <row r="36" spans="1:12">
      <c r="A36" s="173"/>
      <c r="B36" s="52">
        <v>3</v>
      </c>
      <c r="C36" s="44" t="str">
        <f>IF(更新灯集計表!I13="","",更新灯集計表!I13)</f>
        <v/>
      </c>
      <c r="D36" s="44" t="str">
        <f>IF(更新灯集計表!J13="","",更新灯集計表!J13)</f>
        <v/>
      </c>
      <c r="E36" s="45">
        <f>更新灯集計表!K13</f>
        <v>0</v>
      </c>
      <c r="F36" s="43">
        <f t="shared" si="0"/>
        <v>0</v>
      </c>
      <c r="G36" s="84"/>
      <c r="H36" s="43">
        <f>更新灯集計表!L13</f>
        <v>0</v>
      </c>
      <c r="I36" s="150">
        <f t="shared" si="4"/>
        <v>0</v>
      </c>
      <c r="J36" s="42">
        <f>$K$6</f>
        <v>0</v>
      </c>
      <c r="K36" s="179">
        <f>I36*J36/1000</f>
        <v>0</v>
      </c>
      <c r="L36" s="180"/>
    </row>
    <row r="37" spans="1:12">
      <c r="A37" s="173"/>
      <c r="B37" s="52">
        <v>4</v>
      </c>
      <c r="C37" s="44" t="str">
        <f>IF(更新灯集計表!I14="","",更新灯集計表!I14)</f>
        <v/>
      </c>
      <c r="D37" s="44" t="str">
        <f>IF(更新灯集計表!J14="","",更新灯集計表!J14)</f>
        <v/>
      </c>
      <c r="E37" s="45">
        <f>更新灯集計表!K14</f>
        <v>0</v>
      </c>
      <c r="F37" s="43">
        <f t="shared" si="0"/>
        <v>0</v>
      </c>
      <c r="G37" s="84"/>
      <c r="H37" s="43">
        <f>更新灯集計表!L14</f>
        <v>0</v>
      </c>
      <c r="I37" s="150">
        <f t="shared" si="4"/>
        <v>0</v>
      </c>
      <c r="J37" s="42">
        <f t="shared" ref="J37:J58" si="5">$K$6</f>
        <v>0</v>
      </c>
      <c r="K37" s="179">
        <f t="shared" ref="K37:K58" si="6">I37*J37/1000</f>
        <v>0</v>
      </c>
      <c r="L37" s="180"/>
    </row>
    <row r="38" spans="1:12">
      <c r="A38" s="173"/>
      <c r="B38" s="52">
        <v>5</v>
      </c>
      <c r="C38" s="44" t="str">
        <f>IF(更新灯集計表!I15="","",更新灯集計表!I15)</f>
        <v/>
      </c>
      <c r="D38" s="44" t="str">
        <f>IF(更新灯集計表!J15="","",更新灯集計表!J15)</f>
        <v/>
      </c>
      <c r="E38" s="45">
        <f>更新灯集計表!K15</f>
        <v>0</v>
      </c>
      <c r="F38" s="43">
        <f t="shared" si="0"/>
        <v>0</v>
      </c>
      <c r="G38" s="84"/>
      <c r="H38" s="43">
        <f>更新灯集計表!L15</f>
        <v>0</v>
      </c>
      <c r="I38" s="150">
        <f t="shared" si="4"/>
        <v>0</v>
      </c>
      <c r="J38" s="42">
        <f t="shared" si="5"/>
        <v>0</v>
      </c>
      <c r="K38" s="179">
        <f t="shared" si="6"/>
        <v>0</v>
      </c>
      <c r="L38" s="180"/>
    </row>
    <row r="39" spans="1:12">
      <c r="A39" s="173"/>
      <c r="B39" s="52">
        <v>6</v>
      </c>
      <c r="C39" s="44" t="str">
        <f>IF(更新灯集計表!I16="","",更新灯集計表!I16)</f>
        <v/>
      </c>
      <c r="D39" s="44" t="str">
        <f>IF(更新灯集計表!J16="","",更新灯集計表!J16)</f>
        <v/>
      </c>
      <c r="E39" s="45">
        <f>更新灯集計表!K16</f>
        <v>0</v>
      </c>
      <c r="F39" s="43">
        <f t="shared" si="0"/>
        <v>0</v>
      </c>
      <c r="G39" s="84"/>
      <c r="H39" s="43">
        <f>更新灯集計表!L16</f>
        <v>0</v>
      </c>
      <c r="I39" s="150">
        <f t="shared" si="4"/>
        <v>0</v>
      </c>
      <c r="J39" s="42">
        <f t="shared" si="5"/>
        <v>0</v>
      </c>
      <c r="K39" s="179">
        <f t="shared" si="6"/>
        <v>0</v>
      </c>
      <c r="L39" s="180"/>
    </row>
    <row r="40" spans="1:12">
      <c r="A40" s="173"/>
      <c r="B40" s="52">
        <v>7</v>
      </c>
      <c r="C40" s="44" t="str">
        <f>IF(更新灯集計表!I17="","",更新灯集計表!I17)</f>
        <v/>
      </c>
      <c r="D40" s="44" t="str">
        <f>IF(更新灯集計表!J17="","",更新灯集計表!J17)</f>
        <v/>
      </c>
      <c r="E40" s="45">
        <f>更新灯集計表!K17</f>
        <v>0</v>
      </c>
      <c r="F40" s="43">
        <f t="shared" si="0"/>
        <v>0</v>
      </c>
      <c r="G40" s="84"/>
      <c r="H40" s="43">
        <f>更新灯集計表!L17</f>
        <v>0</v>
      </c>
      <c r="I40" s="150">
        <f t="shared" si="4"/>
        <v>0</v>
      </c>
      <c r="J40" s="42">
        <f t="shared" si="5"/>
        <v>0</v>
      </c>
      <c r="K40" s="179">
        <f t="shared" si="6"/>
        <v>0</v>
      </c>
      <c r="L40" s="180"/>
    </row>
    <row r="41" spans="1:12">
      <c r="A41" s="173"/>
      <c r="B41" s="52">
        <v>8</v>
      </c>
      <c r="C41" s="44" t="str">
        <f>IF(更新灯集計表!I18="","",更新灯集計表!I18)</f>
        <v/>
      </c>
      <c r="D41" s="44" t="str">
        <f>IF(更新灯集計表!J18="","",更新灯集計表!J18)</f>
        <v/>
      </c>
      <c r="E41" s="45">
        <f>更新灯集計表!K18</f>
        <v>0</v>
      </c>
      <c r="F41" s="43">
        <f t="shared" si="0"/>
        <v>0</v>
      </c>
      <c r="G41" s="84"/>
      <c r="H41" s="43">
        <f>更新灯集計表!L18</f>
        <v>0</v>
      </c>
      <c r="I41" s="150">
        <f t="shared" si="4"/>
        <v>0</v>
      </c>
      <c r="J41" s="42">
        <f t="shared" si="5"/>
        <v>0</v>
      </c>
      <c r="K41" s="179">
        <f t="shared" si="6"/>
        <v>0</v>
      </c>
      <c r="L41" s="180"/>
    </row>
    <row r="42" spans="1:12">
      <c r="A42" s="173"/>
      <c r="B42" s="52">
        <v>9</v>
      </c>
      <c r="C42" s="44" t="str">
        <f>IF(更新灯集計表!I19="","",更新灯集計表!I19)</f>
        <v/>
      </c>
      <c r="D42" s="44" t="str">
        <f>IF(更新灯集計表!J19="","",更新灯集計表!J19)</f>
        <v/>
      </c>
      <c r="E42" s="45">
        <f>更新灯集計表!K19</f>
        <v>0</v>
      </c>
      <c r="F42" s="43">
        <f t="shared" si="0"/>
        <v>0</v>
      </c>
      <c r="G42" s="84"/>
      <c r="H42" s="43">
        <f>更新灯集計表!L19</f>
        <v>0</v>
      </c>
      <c r="I42" s="150">
        <f t="shared" si="4"/>
        <v>0</v>
      </c>
      <c r="J42" s="42">
        <f t="shared" si="5"/>
        <v>0</v>
      </c>
      <c r="K42" s="179">
        <f t="shared" si="6"/>
        <v>0</v>
      </c>
      <c r="L42" s="180"/>
    </row>
    <row r="43" spans="1:12">
      <c r="A43" s="173"/>
      <c r="B43" s="52">
        <v>10</v>
      </c>
      <c r="C43" s="44" t="str">
        <f>IF(更新灯集計表!I20="","",更新灯集計表!I20)</f>
        <v/>
      </c>
      <c r="D43" s="44" t="str">
        <f>IF(更新灯集計表!J20="","",更新灯集計表!J20)</f>
        <v/>
      </c>
      <c r="E43" s="45">
        <f>更新灯集計表!K20</f>
        <v>0</v>
      </c>
      <c r="F43" s="43">
        <f t="shared" si="0"/>
        <v>0</v>
      </c>
      <c r="G43" s="84"/>
      <c r="H43" s="43">
        <f>更新灯集計表!L20</f>
        <v>0</v>
      </c>
      <c r="I43" s="150">
        <f t="shared" si="4"/>
        <v>0</v>
      </c>
      <c r="J43" s="42">
        <f t="shared" si="5"/>
        <v>0</v>
      </c>
      <c r="K43" s="179">
        <f t="shared" si="6"/>
        <v>0</v>
      </c>
      <c r="L43" s="180"/>
    </row>
    <row r="44" spans="1:12">
      <c r="A44" s="173"/>
      <c r="B44" s="52">
        <v>11</v>
      </c>
      <c r="C44" s="44" t="str">
        <f>IF(更新灯集計表!I21="","",更新灯集計表!I21)</f>
        <v/>
      </c>
      <c r="D44" s="44" t="str">
        <f>IF(更新灯集計表!J21="","",更新灯集計表!J21)</f>
        <v/>
      </c>
      <c r="E44" s="45">
        <f>更新灯集計表!K21</f>
        <v>0</v>
      </c>
      <c r="F44" s="43">
        <f t="shared" si="0"/>
        <v>0</v>
      </c>
      <c r="G44" s="84"/>
      <c r="H44" s="43">
        <f>更新灯集計表!L21</f>
        <v>0</v>
      </c>
      <c r="I44" s="150">
        <f t="shared" si="4"/>
        <v>0</v>
      </c>
      <c r="J44" s="42">
        <f t="shared" si="5"/>
        <v>0</v>
      </c>
      <c r="K44" s="179">
        <f t="shared" si="6"/>
        <v>0</v>
      </c>
      <c r="L44" s="180"/>
    </row>
    <row r="45" spans="1:12">
      <c r="A45" s="173"/>
      <c r="B45" s="52">
        <v>12</v>
      </c>
      <c r="C45" s="44" t="str">
        <f>IF(更新灯集計表!I22="","",更新灯集計表!I22)</f>
        <v/>
      </c>
      <c r="D45" s="44" t="str">
        <f>IF(更新灯集計表!J22="","",更新灯集計表!J22)</f>
        <v/>
      </c>
      <c r="E45" s="45">
        <f>更新灯集計表!K22</f>
        <v>0</v>
      </c>
      <c r="F45" s="43">
        <f>H45-G45</f>
        <v>0</v>
      </c>
      <c r="G45" s="84"/>
      <c r="H45" s="43">
        <f>更新灯集計表!L22</f>
        <v>0</v>
      </c>
      <c r="I45" s="150">
        <f t="shared" si="4"/>
        <v>0</v>
      </c>
      <c r="J45" s="42">
        <f t="shared" si="5"/>
        <v>0</v>
      </c>
      <c r="K45" s="179">
        <f t="shared" si="6"/>
        <v>0</v>
      </c>
      <c r="L45" s="180"/>
    </row>
    <row r="46" spans="1:12">
      <c r="A46" s="173"/>
      <c r="B46" s="52">
        <v>13</v>
      </c>
      <c r="C46" s="44" t="str">
        <f>IF(更新灯集計表!I23="","",更新灯集計表!I23)</f>
        <v/>
      </c>
      <c r="D46" s="44" t="str">
        <f>IF(更新灯集計表!J23="","",更新灯集計表!J23)</f>
        <v/>
      </c>
      <c r="E46" s="45">
        <f>更新灯集計表!K23</f>
        <v>0</v>
      </c>
      <c r="F46" s="43">
        <f t="shared" si="0"/>
        <v>0</v>
      </c>
      <c r="G46" s="84"/>
      <c r="H46" s="43">
        <f>更新灯集計表!L23</f>
        <v>0</v>
      </c>
      <c r="I46" s="150">
        <f t="shared" si="4"/>
        <v>0</v>
      </c>
      <c r="J46" s="42">
        <f t="shared" si="5"/>
        <v>0</v>
      </c>
      <c r="K46" s="179">
        <f t="shared" si="6"/>
        <v>0</v>
      </c>
      <c r="L46" s="180"/>
    </row>
    <row r="47" spans="1:12">
      <c r="A47" s="173"/>
      <c r="B47" s="52">
        <v>14</v>
      </c>
      <c r="C47" s="44" t="str">
        <f>IF(更新灯集計表!I24="","",更新灯集計表!I24)</f>
        <v/>
      </c>
      <c r="D47" s="44" t="str">
        <f>IF(更新灯集計表!J24="","",更新灯集計表!J24)</f>
        <v/>
      </c>
      <c r="E47" s="45">
        <f>更新灯集計表!K24</f>
        <v>0</v>
      </c>
      <c r="F47" s="43">
        <f t="shared" si="0"/>
        <v>0</v>
      </c>
      <c r="G47" s="84"/>
      <c r="H47" s="43">
        <f>更新灯集計表!L24</f>
        <v>0</v>
      </c>
      <c r="I47" s="150">
        <f t="shared" si="4"/>
        <v>0</v>
      </c>
      <c r="J47" s="42">
        <f t="shared" si="5"/>
        <v>0</v>
      </c>
      <c r="K47" s="179">
        <f t="shared" si="6"/>
        <v>0</v>
      </c>
      <c r="L47" s="180"/>
    </row>
    <row r="48" spans="1:12">
      <c r="A48" s="173"/>
      <c r="B48" s="52">
        <v>15</v>
      </c>
      <c r="C48" s="44" t="str">
        <f>IF(更新灯集計表!I25="","",更新灯集計表!I25)</f>
        <v/>
      </c>
      <c r="D48" s="44" t="str">
        <f>IF(更新灯集計表!J25="","",更新灯集計表!J25)</f>
        <v/>
      </c>
      <c r="E48" s="45">
        <f>更新灯集計表!K25</f>
        <v>0</v>
      </c>
      <c r="F48" s="43">
        <f t="shared" si="0"/>
        <v>0</v>
      </c>
      <c r="G48" s="84"/>
      <c r="H48" s="43">
        <f>更新灯集計表!L25</f>
        <v>0</v>
      </c>
      <c r="I48" s="150">
        <f t="shared" si="4"/>
        <v>0</v>
      </c>
      <c r="J48" s="42">
        <f t="shared" si="5"/>
        <v>0</v>
      </c>
      <c r="K48" s="179">
        <f t="shared" si="6"/>
        <v>0</v>
      </c>
      <c r="L48" s="180"/>
    </row>
    <row r="49" spans="1:12">
      <c r="A49" s="173"/>
      <c r="B49" s="52">
        <v>16</v>
      </c>
      <c r="C49" s="44" t="str">
        <f>IF(更新灯集計表!I26="","",更新灯集計表!I26)</f>
        <v/>
      </c>
      <c r="D49" s="44" t="str">
        <f>IF(更新灯集計表!J26="","",更新灯集計表!J26)</f>
        <v/>
      </c>
      <c r="E49" s="45">
        <f>更新灯集計表!K26</f>
        <v>0</v>
      </c>
      <c r="F49" s="43">
        <f t="shared" si="0"/>
        <v>0</v>
      </c>
      <c r="G49" s="84"/>
      <c r="H49" s="43">
        <f>更新灯集計表!L26</f>
        <v>0</v>
      </c>
      <c r="I49" s="150">
        <f t="shared" si="4"/>
        <v>0</v>
      </c>
      <c r="J49" s="42">
        <f t="shared" si="5"/>
        <v>0</v>
      </c>
      <c r="K49" s="179">
        <f t="shared" si="6"/>
        <v>0</v>
      </c>
      <c r="L49" s="180"/>
    </row>
    <row r="50" spans="1:12">
      <c r="A50" s="173"/>
      <c r="B50" s="52">
        <v>17</v>
      </c>
      <c r="C50" s="44" t="str">
        <f>IF(更新灯集計表!I27="","",更新灯集計表!I27)</f>
        <v/>
      </c>
      <c r="D50" s="44" t="str">
        <f>IF(更新灯集計表!J27="","",更新灯集計表!J27)</f>
        <v/>
      </c>
      <c r="E50" s="45">
        <f>更新灯集計表!K27</f>
        <v>0</v>
      </c>
      <c r="F50" s="43">
        <f t="shared" si="0"/>
        <v>0</v>
      </c>
      <c r="G50" s="84"/>
      <c r="H50" s="43">
        <f>更新灯集計表!L27</f>
        <v>0</v>
      </c>
      <c r="I50" s="150">
        <f t="shared" si="4"/>
        <v>0</v>
      </c>
      <c r="J50" s="42">
        <f t="shared" si="5"/>
        <v>0</v>
      </c>
      <c r="K50" s="179">
        <f t="shared" si="6"/>
        <v>0</v>
      </c>
      <c r="L50" s="180"/>
    </row>
    <row r="51" spans="1:12">
      <c r="A51" s="173"/>
      <c r="B51" s="52">
        <v>18</v>
      </c>
      <c r="C51" s="44" t="str">
        <f>IF(更新灯集計表!I28="","",更新灯集計表!I28)</f>
        <v/>
      </c>
      <c r="D51" s="44" t="str">
        <f>IF(更新灯集計表!J28="","",更新灯集計表!J28)</f>
        <v/>
      </c>
      <c r="E51" s="45">
        <f>更新灯集計表!K28</f>
        <v>0</v>
      </c>
      <c r="F51" s="43">
        <f t="shared" si="0"/>
        <v>0</v>
      </c>
      <c r="G51" s="84"/>
      <c r="H51" s="43">
        <f>更新灯集計表!L28</f>
        <v>0</v>
      </c>
      <c r="I51" s="150">
        <f t="shared" si="4"/>
        <v>0</v>
      </c>
      <c r="J51" s="42">
        <f t="shared" si="5"/>
        <v>0</v>
      </c>
      <c r="K51" s="179">
        <f t="shared" si="6"/>
        <v>0</v>
      </c>
      <c r="L51" s="180"/>
    </row>
    <row r="52" spans="1:12">
      <c r="A52" s="173"/>
      <c r="B52" s="52">
        <v>19</v>
      </c>
      <c r="C52" s="44" t="str">
        <f>IF(更新灯集計表!I29="","",更新灯集計表!I29)</f>
        <v/>
      </c>
      <c r="D52" s="44" t="str">
        <f>IF(更新灯集計表!J29="","",更新灯集計表!J29)</f>
        <v/>
      </c>
      <c r="E52" s="45">
        <f>更新灯集計表!K29</f>
        <v>0</v>
      </c>
      <c r="F52" s="43">
        <f t="shared" si="0"/>
        <v>0</v>
      </c>
      <c r="G52" s="84"/>
      <c r="H52" s="43">
        <f>更新灯集計表!L29</f>
        <v>0</v>
      </c>
      <c r="I52" s="150">
        <f t="shared" si="4"/>
        <v>0</v>
      </c>
      <c r="J52" s="42">
        <f t="shared" si="5"/>
        <v>0</v>
      </c>
      <c r="K52" s="179">
        <f t="shared" si="6"/>
        <v>0</v>
      </c>
      <c r="L52" s="180"/>
    </row>
    <row r="53" spans="1:12">
      <c r="A53" s="173"/>
      <c r="B53" s="52">
        <v>20</v>
      </c>
      <c r="C53" s="44" t="str">
        <f>IF(更新灯集計表!I30="","",更新灯集計表!I30)</f>
        <v/>
      </c>
      <c r="D53" s="44" t="str">
        <f>IF(更新灯集計表!J30="","",更新灯集計表!J30)</f>
        <v/>
      </c>
      <c r="E53" s="45">
        <f>更新灯集計表!K30</f>
        <v>0</v>
      </c>
      <c r="F53" s="43">
        <f t="shared" si="0"/>
        <v>0</v>
      </c>
      <c r="G53" s="84"/>
      <c r="H53" s="43">
        <f>更新灯集計表!L30</f>
        <v>0</v>
      </c>
      <c r="I53" s="150">
        <f t="shared" si="4"/>
        <v>0</v>
      </c>
      <c r="J53" s="42">
        <f t="shared" si="5"/>
        <v>0</v>
      </c>
      <c r="K53" s="179">
        <f t="shared" si="6"/>
        <v>0</v>
      </c>
      <c r="L53" s="180"/>
    </row>
    <row r="54" spans="1:12">
      <c r="A54" s="173"/>
      <c r="B54" s="52">
        <v>21</v>
      </c>
      <c r="C54" s="44" t="str">
        <f>IF(更新灯集計表!I31="","",更新灯集計表!I31)</f>
        <v/>
      </c>
      <c r="D54" s="44" t="str">
        <f>IF(更新灯集計表!J31="","",更新灯集計表!J31)</f>
        <v/>
      </c>
      <c r="E54" s="45">
        <f>更新灯集計表!K31</f>
        <v>0</v>
      </c>
      <c r="F54" s="43">
        <f t="shared" si="0"/>
        <v>0</v>
      </c>
      <c r="G54" s="84"/>
      <c r="H54" s="43">
        <f>更新灯集計表!L31</f>
        <v>0</v>
      </c>
      <c r="I54" s="150">
        <f t="shared" si="4"/>
        <v>0</v>
      </c>
      <c r="J54" s="42">
        <f t="shared" si="5"/>
        <v>0</v>
      </c>
      <c r="K54" s="179">
        <f t="shared" si="6"/>
        <v>0</v>
      </c>
      <c r="L54" s="180"/>
    </row>
    <row r="55" spans="1:12">
      <c r="A55" s="173"/>
      <c r="B55" s="52">
        <v>22</v>
      </c>
      <c r="C55" s="44" t="str">
        <f>IF(更新灯集計表!I32="","",更新灯集計表!I32)</f>
        <v/>
      </c>
      <c r="D55" s="44" t="str">
        <f>IF(更新灯集計表!J32="","",更新灯集計表!J32)</f>
        <v/>
      </c>
      <c r="E55" s="45">
        <f>更新灯集計表!K32</f>
        <v>0</v>
      </c>
      <c r="F55" s="43">
        <f t="shared" si="0"/>
        <v>0</v>
      </c>
      <c r="G55" s="84"/>
      <c r="H55" s="43">
        <f>更新灯集計表!L32</f>
        <v>0</v>
      </c>
      <c r="I55" s="150">
        <f t="shared" si="4"/>
        <v>0</v>
      </c>
      <c r="J55" s="42">
        <f t="shared" si="5"/>
        <v>0</v>
      </c>
      <c r="K55" s="179">
        <f t="shared" si="6"/>
        <v>0</v>
      </c>
      <c r="L55" s="180"/>
    </row>
    <row r="56" spans="1:12">
      <c r="A56" s="173"/>
      <c r="B56" s="52">
        <v>23</v>
      </c>
      <c r="C56" s="44" t="str">
        <f>IF(更新灯集計表!I33="","",更新灯集計表!I33)</f>
        <v/>
      </c>
      <c r="D56" s="44" t="str">
        <f>IF(更新灯集計表!J33="","",更新灯集計表!J33)</f>
        <v/>
      </c>
      <c r="E56" s="45">
        <f>更新灯集計表!K33</f>
        <v>0</v>
      </c>
      <c r="F56" s="43">
        <f t="shared" si="0"/>
        <v>0</v>
      </c>
      <c r="G56" s="84"/>
      <c r="H56" s="43">
        <f>更新灯集計表!L33</f>
        <v>0</v>
      </c>
      <c r="I56" s="150">
        <f t="shared" si="4"/>
        <v>0</v>
      </c>
      <c r="J56" s="42">
        <f t="shared" si="5"/>
        <v>0</v>
      </c>
      <c r="K56" s="179">
        <f t="shared" si="6"/>
        <v>0</v>
      </c>
      <c r="L56" s="180"/>
    </row>
    <row r="57" spans="1:12">
      <c r="A57" s="173"/>
      <c r="B57" s="52">
        <v>24</v>
      </c>
      <c r="C57" s="44" t="str">
        <f>IF(更新灯集計表!I34="","",更新灯集計表!I34)</f>
        <v/>
      </c>
      <c r="D57" s="44" t="str">
        <f>IF(更新灯集計表!J34="","",更新灯集計表!J34)</f>
        <v/>
      </c>
      <c r="E57" s="45">
        <f>更新灯集計表!K34</f>
        <v>0</v>
      </c>
      <c r="F57" s="43">
        <f t="shared" si="0"/>
        <v>0</v>
      </c>
      <c r="G57" s="84"/>
      <c r="H57" s="43">
        <f>更新灯集計表!L34</f>
        <v>0</v>
      </c>
      <c r="I57" s="150">
        <f t="shared" si="4"/>
        <v>0</v>
      </c>
      <c r="J57" s="42">
        <f t="shared" si="5"/>
        <v>0</v>
      </c>
      <c r="K57" s="179">
        <f t="shared" si="6"/>
        <v>0</v>
      </c>
      <c r="L57" s="180"/>
    </row>
    <row r="58" spans="1:12" ht="14.25" thickBot="1">
      <c r="A58" s="173"/>
      <c r="B58" s="52">
        <v>25</v>
      </c>
      <c r="C58" s="44" t="str">
        <f>IF(更新灯集計表!I35="","",更新灯集計表!I35)</f>
        <v/>
      </c>
      <c r="D58" s="44" t="str">
        <f>IF(更新灯集計表!J35="","",更新灯集計表!J35)</f>
        <v/>
      </c>
      <c r="E58" s="45">
        <f>更新灯集計表!K35</f>
        <v>0</v>
      </c>
      <c r="F58" s="47">
        <f t="shared" si="0"/>
        <v>0</v>
      </c>
      <c r="G58" s="85"/>
      <c r="H58" s="47">
        <f>更新灯集計表!L35</f>
        <v>0</v>
      </c>
      <c r="I58" s="150">
        <f t="shared" si="4"/>
        <v>0</v>
      </c>
      <c r="J58" s="42">
        <f t="shared" si="5"/>
        <v>0</v>
      </c>
      <c r="K58" s="179">
        <f t="shared" si="6"/>
        <v>0</v>
      </c>
      <c r="L58" s="180"/>
    </row>
    <row r="59" spans="1:12" ht="26.25" customHeight="1" thickTop="1" thickBot="1">
      <c r="A59" s="176"/>
      <c r="B59" s="192"/>
      <c r="C59" s="193"/>
      <c r="D59" s="55"/>
      <c r="E59" s="28" t="s">
        <v>11</v>
      </c>
      <c r="F59" s="38">
        <f>SUM(F34:F58)</f>
        <v>0</v>
      </c>
      <c r="G59" s="38">
        <f>SUM(G34:G58)</f>
        <v>0</v>
      </c>
      <c r="H59" s="38">
        <f>SUM(H34:H58)</f>
        <v>0</v>
      </c>
      <c r="I59" s="37"/>
      <c r="J59" s="39"/>
      <c r="K59" s="196">
        <f>SUM(K34:L58)</f>
        <v>0</v>
      </c>
      <c r="L59" s="197"/>
    </row>
    <row r="60" spans="1:12" ht="26.25" customHeight="1" thickBot="1">
      <c r="A60" s="53"/>
      <c r="B60" s="191" t="s">
        <v>73</v>
      </c>
      <c r="C60" s="190"/>
      <c r="D60" s="63">
        <v>0.57899999999999996</v>
      </c>
      <c r="E60" s="188" t="s">
        <v>72</v>
      </c>
      <c r="F60" s="189"/>
      <c r="G60" s="190"/>
      <c r="H60" s="54" t="str">
        <f>IF(EXACT(H33,H59),"○","×")</f>
        <v>○</v>
      </c>
      <c r="I60" s="186" t="s">
        <v>75</v>
      </c>
      <c r="J60" s="187"/>
      <c r="K60" s="194">
        <f>ROUND((K33-K59)*D60/1000,2)</f>
        <v>0</v>
      </c>
      <c r="L60" s="195"/>
    </row>
  </sheetData>
  <mergeCells count="72">
    <mergeCell ref="E4:G4"/>
    <mergeCell ref="E5:G5"/>
    <mergeCell ref="B33:C33"/>
    <mergeCell ref="K6:L6"/>
    <mergeCell ref="K25:L25"/>
    <mergeCell ref="K26:L26"/>
    <mergeCell ref="K32:L32"/>
    <mergeCell ref="K7:L7"/>
    <mergeCell ref="K33:L33"/>
    <mergeCell ref="K24:L24"/>
    <mergeCell ref="K27:L27"/>
    <mergeCell ref="K28:L28"/>
    <mergeCell ref="K29:L29"/>
    <mergeCell ref="K18:L18"/>
    <mergeCell ref="K20:L20"/>
    <mergeCell ref="I60:J60"/>
    <mergeCell ref="E60:G60"/>
    <mergeCell ref="B60:C60"/>
    <mergeCell ref="K53:L53"/>
    <mergeCell ref="K54:L54"/>
    <mergeCell ref="B59:C59"/>
    <mergeCell ref="K60:L60"/>
    <mergeCell ref="K59:L59"/>
    <mergeCell ref="K56:L56"/>
    <mergeCell ref="K58:L58"/>
    <mergeCell ref="A1:L1"/>
    <mergeCell ref="K30:L30"/>
    <mergeCell ref="K31:L31"/>
    <mergeCell ref="K13:L13"/>
    <mergeCell ref="K14:L14"/>
    <mergeCell ref="K15:L15"/>
    <mergeCell ref="K16:L16"/>
    <mergeCell ref="K17:L17"/>
    <mergeCell ref="K8:L8"/>
    <mergeCell ref="I4:J4"/>
    <mergeCell ref="I3:J3"/>
    <mergeCell ref="A5:D5"/>
    <mergeCell ref="A4:D4"/>
    <mergeCell ref="A3:D3"/>
    <mergeCell ref="E3:G3"/>
    <mergeCell ref="I6:J6"/>
    <mergeCell ref="K50:L50"/>
    <mergeCell ref="K51:L51"/>
    <mergeCell ref="K47:L47"/>
    <mergeCell ref="K21:L21"/>
    <mergeCell ref="K52:L52"/>
    <mergeCell ref="K39:L39"/>
    <mergeCell ref="K48:L48"/>
    <mergeCell ref="K49:L49"/>
    <mergeCell ref="K45:L45"/>
    <mergeCell ref="K46:L46"/>
    <mergeCell ref="K42:L42"/>
    <mergeCell ref="K43:L43"/>
    <mergeCell ref="K44:L44"/>
    <mergeCell ref="K22:L22"/>
    <mergeCell ref="K37:L37"/>
    <mergeCell ref="A8:A33"/>
    <mergeCell ref="A34:A59"/>
    <mergeCell ref="K34:L34"/>
    <mergeCell ref="K35:L35"/>
    <mergeCell ref="K9:L9"/>
    <mergeCell ref="K10:L10"/>
    <mergeCell ref="K11:L11"/>
    <mergeCell ref="K12:L12"/>
    <mergeCell ref="K40:L40"/>
    <mergeCell ref="K41:L41"/>
    <mergeCell ref="K36:L36"/>
    <mergeCell ref="K23:L23"/>
    <mergeCell ref="K57:L57"/>
    <mergeCell ref="K55:L55"/>
    <mergeCell ref="K38:L38"/>
    <mergeCell ref="K19:L19"/>
  </mergeCells>
  <phoneticPr fontId="2"/>
  <conditionalFormatting sqref="K6">
    <cfRule type="containsBlanks" dxfId="18" priority="14">
      <formula>LEN(TRIM(K6))=0</formula>
    </cfRule>
  </conditionalFormatting>
  <conditionalFormatting sqref="F8:G32">
    <cfRule type="containsBlanks" dxfId="17" priority="3">
      <formula>LEN(TRIM(F8))=0</formula>
    </cfRule>
  </conditionalFormatting>
  <conditionalFormatting sqref="G34:G58">
    <cfRule type="containsBlanks" dxfId="16" priority="2">
      <formula>LEN(TRIM(G34))=0</formula>
    </cfRule>
  </conditionalFormatting>
  <conditionalFormatting sqref="F34:F58">
    <cfRule type="containsBlanks" dxfId="15" priority="1">
      <formula>LEN(TRIM(F34))=0</formula>
    </cfRule>
  </conditionalFormatting>
  <printOptions horizontalCentered="1"/>
  <pageMargins left="0.70866141732283472" right="0.15748031496062992" top="0.35433070866141736" bottom="0.35433070866141736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sqref="A1:J1"/>
    </sheetView>
  </sheetViews>
  <sheetFormatPr defaultRowHeight="13.5"/>
  <cols>
    <col min="1" max="2" width="3.125" customWidth="1"/>
    <col min="3" max="3" width="19.25" bestFit="1" customWidth="1"/>
    <col min="4" max="4" width="10" customWidth="1"/>
    <col min="5" max="5" width="7.5" style="3" customWidth="1"/>
    <col min="6" max="7" width="10" style="3" customWidth="1"/>
    <col min="8" max="8" width="7.5" style="3" customWidth="1"/>
    <col min="9" max="10" width="10" style="3" customWidth="1"/>
  </cols>
  <sheetData>
    <row r="1" spans="1:10" ht="27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0.25" customHeight="1" thickBot="1">
      <c r="B2" s="105"/>
      <c r="C2" s="1"/>
    </row>
    <row r="3" spans="1:10" ht="20.25" customHeight="1">
      <c r="A3" s="202" t="s">
        <v>1</v>
      </c>
      <c r="B3" s="203"/>
      <c r="C3" s="203"/>
      <c r="D3" s="208" t="s">
        <v>2</v>
      </c>
      <c r="E3" s="211" t="s">
        <v>3</v>
      </c>
      <c r="F3" s="212"/>
      <c r="G3" s="208"/>
      <c r="H3" s="211" t="s">
        <v>8</v>
      </c>
      <c r="I3" s="212"/>
      <c r="J3" s="208"/>
    </row>
    <row r="4" spans="1:10" ht="20.25" customHeight="1">
      <c r="A4" s="204"/>
      <c r="B4" s="205"/>
      <c r="C4" s="205"/>
      <c r="D4" s="209"/>
      <c r="E4" s="213" t="s">
        <v>4</v>
      </c>
      <c r="F4" s="215" t="s">
        <v>5</v>
      </c>
      <c r="G4" s="216"/>
      <c r="H4" s="213" t="s">
        <v>4</v>
      </c>
      <c r="I4" s="215" t="s">
        <v>5</v>
      </c>
      <c r="J4" s="216"/>
    </row>
    <row r="5" spans="1:10" ht="20.25" customHeight="1" thickBot="1">
      <c r="A5" s="206"/>
      <c r="B5" s="207"/>
      <c r="C5" s="207"/>
      <c r="D5" s="210"/>
      <c r="E5" s="214"/>
      <c r="F5" s="112" t="s">
        <v>6</v>
      </c>
      <c r="G5" s="113" t="s">
        <v>7</v>
      </c>
      <c r="H5" s="214"/>
      <c r="I5" s="112" t="s">
        <v>6</v>
      </c>
      <c r="J5" s="113" t="s">
        <v>7</v>
      </c>
    </row>
    <row r="6" spans="1:10" ht="20.25" customHeight="1">
      <c r="A6" s="234" t="s">
        <v>10</v>
      </c>
      <c r="B6" s="226" t="s">
        <v>9</v>
      </c>
      <c r="C6" s="227"/>
      <c r="D6" s="117"/>
      <c r="E6" s="118">
        <f>E20</f>
        <v>0</v>
      </c>
      <c r="F6" s="114">
        <f>ROUND(D6*E6,0)</f>
        <v>0</v>
      </c>
      <c r="G6" s="115">
        <f>SUM(F6)*12</f>
        <v>0</v>
      </c>
      <c r="H6" s="118">
        <f>H20</f>
        <v>0</v>
      </c>
      <c r="I6" s="114">
        <f>ROUND(D6*H6,0)</f>
        <v>0</v>
      </c>
      <c r="J6" s="115">
        <f>SUM(I6)*12</f>
        <v>0</v>
      </c>
    </row>
    <row r="7" spans="1:10" ht="20.25" customHeight="1">
      <c r="A7" s="173"/>
      <c r="B7" s="228" t="s">
        <v>35</v>
      </c>
      <c r="C7" s="12" t="s">
        <v>40</v>
      </c>
      <c r="D7" s="111"/>
      <c r="E7" s="107"/>
      <c r="F7" s="106">
        <f t="shared" ref="F7:F19" si="0">ROUND(D7*E7,0)</f>
        <v>0</v>
      </c>
      <c r="G7" s="108">
        <f t="shared" ref="G7:G19" si="1">SUM(F7)*12</f>
        <v>0</v>
      </c>
      <c r="H7" s="107"/>
      <c r="I7" s="106">
        <f t="shared" ref="I7:I19" si="2">ROUND(D7*H7,0)</f>
        <v>0</v>
      </c>
      <c r="J7" s="108">
        <f t="shared" ref="J7:J19" si="3">SUM(I7)*12</f>
        <v>0</v>
      </c>
    </row>
    <row r="8" spans="1:10" ht="20.25" customHeight="1">
      <c r="A8" s="173"/>
      <c r="B8" s="228"/>
      <c r="C8" s="12" t="s">
        <v>41</v>
      </c>
      <c r="D8" s="111"/>
      <c r="E8" s="107"/>
      <c r="F8" s="106">
        <f t="shared" si="0"/>
        <v>0</v>
      </c>
      <c r="G8" s="108">
        <f t="shared" si="1"/>
        <v>0</v>
      </c>
      <c r="H8" s="107"/>
      <c r="I8" s="106">
        <f t="shared" si="2"/>
        <v>0</v>
      </c>
      <c r="J8" s="108">
        <f t="shared" si="3"/>
        <v>0</v>
      </c>
    </row>
    <row r="9" spans="1:10" ht="20.25" customHeight="1">
      <c r="A9" s="173"/>
      <c r="B9" s="228"/>
      <c r="C9" s="12" t="s">
        <v>42</v>
      </c>
      <c r="D9" s="111"/>
      <c r="E9" s="107"/>
      <c r="F9" s="106">
        <f t="shared" si="0"/>
        <v>0</v>
      </c>
      <c r="G9" s="108">
        <f t="shared" si="1"/>
        <v>0</v>
      </c>
      <c r="H9" s="107"/>
      <c r="I9" s="106">
        <f t="shared" si="2"/>
        <v>0</v>
      </c>
      <c r="J9" s="108">
        <f t="shared" si="3"/>
        <v>0</v>
      </c>
    </row>
    <row r="10" spans="1:10" ht="20.25" customHeight="1">
      <c r="A10" s="173"/>
      <c r="B10" s="228"/>
      <c r="C10" s="12" t="s">
        <v>43</v>
      </c>
      <c r="D10" s="111"/>
      <c r="E10" s="107"/>
      <c r="F10" s="106">
        <f t="shared" si="0"/>
        <v>0</v>
      </c>
      <c r="G10" s="108">
        <f t="shared" si="1"/>
        <v>0</v>
      </c>
      <c r="H10" s="107"/>
      <c r="I10" s="106">
        <f t="shared" si="2"/>
        <v>0</v>
      </c>
      <c r="J10" s="108">
        <f t="shared" si="3"/>
        <v>0</v>
      </c>
    </row>
    <row r="11" spans="1:10" ht="20.25" customHeight="1">
      <c r="A11" s="173"/>
      <c r="B11" s="228"/>
      <c r="C11" s="12" t="s">
        <v>44</v>
      </c>
      <c r="D11" s="111"/>
      <c r="E11" s="107"/>
      <c r="F11" s="106">
        <f t="shared" si="0"/>
        <v>0</v>
      </c>
      <c r="G11" s="108">
        <f t="shared" si="1"/>
        <v>0</v>
      </c>
      <c r="H11" s="107"/>
      <c r="I11" s="106">
        <f t="shared" si="2"/>
        <v>0</v>
      </c>
      <c r="J11" s="108">
        <f t="shared" si="3"/>
        <v>0</v>
      </c>
    </row>
    <row r="12" spans="1:10" ht="20.25" customHeight="1">
      <c r="A12" s="173"/>
      <c r="B12" s="228"/>
      <c r="C12" s="12" t="s">
        <v>115</v>
      </c>
      <c r="D12" s="111"/>
      <c r="E12" s="107"/>
      <c r="F12" s="106">
        <f t="shared" si="0"/>
        <v>0</v>
      </c>
      <c r="G12" s="108">
        <f t="shared" si="1"/>
        <v>0</v>
      </c>
      <c r="H12" s="107"/>
      <c r="I12" s="106">
        <f t="shared" si="2"/>
        <v>0</v>
      </c>
      <c r="J12" s="108">
        <f t="shared" si="3"/>
        <v>0</v>
      </c>
    </row>
    <row r="13" spans="1:10" ht="20.25" customHeight="1">
      <c r="A13" s="173"/>
      <c r="B13" s="228"/>
      <c r="C13" s="12" t="s">
        <v>116</v>
      </c>
      <c r="D13" s="111"/>
      <c r="E13" s="107"/>
      <c r="F13" s="106">
        <f t="shared" si="0"/>
        <v>0</v>
      </c>
      <c r="G13" s="108">
        <f t="shared" si="1"/>
        <v>0</v>
      </c>
      <c r="H13" s="107"/>
      <c r="I13" s="106">
        <f t="shared" si="2"/>
        <v>0</v>
      </c>
      <c r="J13" s="108">
        <f t="shared" si="3"/>
        <v>0</v>
      </c>
    </row>
    <row r="14" spans="1:10" ht="20.25" customHeight="1">
      <c r="A14" s="173"/>
      <c r="B14" s="228"/>
      <c r="C14" s="12" t="s">
        <v>117</v>
      </c>
      <c r="D14" s="111"/>
      <c r="E14" s="107"/>
      <c r="F14" s="106">
        <f t="shared" si="0"/>
        <v>0</v>
      </c>
      <c r="G14" s="108">
        <f t="shared" si="1"/>
        <v>0</v>
      </c>
      <c r="H14" s="107"/>
      <c r="I14" s="106">
        <f t="shared" si="2"/>
        <v>0</v>
      </c>
      <c r="J14" s="108">
        <f t="shared" si="3"/>
        <v>0</v>
      </c>
    </row>
    <row r="15" spans="1:10" ht="20.25" customHeight="1">
      <c r="A15" s="173"/>
      <c r="B15" s="229"/>
      <c r="C15" s="12" t="s">
        <v>118</v>
      </c>
      <c r="D15" s="111"/>
      <c r="E15" s="107"/>
      <c r="F15" s="106">
        <f t="shared" ref="F15" si="4">ROUND(D15*E15,0)</f>
        <v>0</v>
      </c>
      <c r="G15" s="108">
        <f t="shared" ref="G15" si="5">SUM(F15)*12</f>
        <v>0</v>
      </c>
      <c r="H15" s="107"/>
      <c r="I15" s="106">
        <f t="shared" ref="I15" si="6">ROUND(D15*H15,0)</f>
        <v>0</v>
      </c>
      <c r="J15" s="108">
        <f t="shared" ref="J15" si="7">SUM(I15)*12</f>
        <v>0</v>
      </c>
    </row>
    <row r="16" spans="1:10" ht="20.25" customHeight="1">
      <c r="A16" s="173"/>
      <c r="B16" s="229"/>
      <c r="C16" s="12" t="s">
        <v>119</v>
      </c>
      <c r="D16" s="111"/>
      <c r="E16" s="107"/>
      <c r="F16" s="106">
        <f t="shared" si="0"/>
        <v>0</v>
      </c>
      <c r="G16" s="108">
        <f t="shared" si="1"/>
        <v>0</v>
      </c>
      <c r="H16" s="107"/>
      <c r="I16" s="106">
        <f t="shared" si="2"/>
        <v>0</v>
      </c>
      <c r="J16" s="108">
        <f t="shared" si="3"/>
        <v>0</v>
      </c>
    </row>
    <row r="17" spans="1:10" ht="20.25" customHeight="1">
      <c r="A17" s="173"/>
      <c r="B17" s="229"/>
      <c r="C17" s="12" t="s">
        <v>120</v>
      </c>
      <c r="D17" s="111"/>
      <c r="E17" s="107"/>
      <c r="F17" s="106">
        <f t="shared" si="0"/>
        <v>0</v>
      </c>
      <c r="G17" s="108">
        <f t="shared" si="1"/>
        <v>0</v>
      </c>
      <c r="H17" s="107"/>
      <c r="I17" s="106">
        <f t="shared" si="2"/>
        <v>0</v>
      </c>
      <c r="J17" s="108">
        <f t="shared" si="3"/>
        <v>0</v>
      </c>
    </row>
    <row r="18" spans="1:10" ht="20.25" customHeight="1">
      <c r="A18" s="173"/>
      <c r="B18" s="229"/>
      <c r="C18" s="12" t="s">
        <v>121</v>
      </c>
      <c r="D18" s="111"/>
      <c r="E18" s="107"/>
      <c r="F18" s="106">
        <f t="shared" ref="F18" si="8">ROUND(D18*E18,0)</f>
        <v>0</v>
      </c>
      <c r="G18" s="108">
        <f t="shared" ref="G18" si="9">SUM(F18)*12</f>
        <v>0</v>
      </c>
      <c r="H18" s="107"/>
      <c r="I18" s="106">
        <f t="shared" ref="I18" si="10">ROUND(D18*H18,0)</f>
        <v>0</v>
      </c>
      <c r="J18" s="108">
        <f t="shared" ref="J18" si="11">SUM(I18)*12</f>
        <v>0</v>
      </c>
    </row>
    <row r="19" spans="1:10" ht="20.25" customHeight="1" thickBot="1">
      <c r="A19" s="173"/>
      <c r="B19" s="230"/>
      <c r="C19" s="122" t="s">
        <v>122</v>
      </c>
      <c r="D19" s="123"/>
      <c r="E19" s="124"/>
      <c r="F19" s="125">
        <f t="shared" si="0"/>
        <v>0</v>
      </c>
      <c r="G19" s="126">
        <f t="shared" si="1"/>
        <v>0</v>
      </c>
      <c r="H19" s="124"/>
      <c r="I19" s="125">
        <f t="shared" si="2"/>
        <v>0</v>
      </c>
      <c r="J19" s="126">
        <f t="shared" si="3"/>
        <v>0</v>
      </c>
    </row>
    <row r="20" spans="1:10" ht="20.25" customHeight="1" thickTop="1">
      <c r="A20" s="173"/>
      <c r="B20" s="235" t="s">
        <v>109</v>
      </c>
      <c r="C20" s="235"/>
      <c r="D20" s="236"/>
      <c r="E20" s="119">
        <f>SUM(E7:E19)</f>
        <v>0</v>
      </c>
      <c r="F20" s="60"/>
      <c r="G20" s="116">
        <f>SUM(G6:G19)</f>
        <v>0</v>
      </c>
      <c r="H20" s="119">
        <f>SUM(H7:H19)</f>
        <v>0</v>
      </c>
      <c r="I20" s="60"/>
      <c r="J20" s="116">
        <f>SUM(J6:J19)</f>
        <v>0</v>
      </c>
    </row>
    <row r="21" spans="1:10" ht="20.25" customHeight="1">
      <c r="A21" s="173"/>
      <c r="B21" s="167" t="s">
        <v>110</v>
      </c>
      <c r="C21" s="167"/>
      <c r="D21" s="237"/>
      <c r="E21" s="120" t="str">
        <f>IF(EXACT(E6,E20),"○","×")</f>
        <v>○</v>
      </c>
      <c r="F21" s="61"/>
      <c r="G21" s="109"/>
      <c r="H21" s="120" t="str">
        <f>IF(EXACT(H6,H20),"○","×")</f>
        <v>○</v>
      </c>
      <c r="I21" s="61"/>
      <c r="J21" s="109"/>
    </row>
    <row r="22" spans="1:10" ht="20.25" customHeight="1">
      <c r="A22" s="231" t="s">
        <v>107</v>
      </c>
      <c r="B22" s="167"/>
      <c r="C22" s="167"/>
      <c r="D22" s="232"/>
      <c r="E22" s="30"/>
      <c r="F22" s="29"/>
      <c r="G22" s="31">
        <f>ROUND(F22*12,0)</f>
        <v>0</v>
      </c>
      <c r="H22" s="30"/>
      <c r="I22" s="29"/>
      <c r="J22" s="31">
        <f>ROUND(I22*12,0)</f>
        <v>0</v>
      </c>
    </row>
    <row r="23" spans="1:10" ht="20.25" customHeight="1">
      <c r="A23" s="231" t="s">
        <v>111</v>
      </c>
      <c r="B23" s="167"/>
      <c r="C23" s="167"/>
      <c r="D23" s="232"/>
      <c r="E23" s="30">
        <f>E20+E22</f>
        <v>0</v>
      </c>
      <c r="F23" s="61"/>
      <c r="G23" s="31">
        <f>G20+G22</f>
        <v>0</v>
      </c>
      <c r="H23" s="30">
        <f>H20+H22</f>
        <v>0</v>
      </c>
      <c r="I23" s="61"/>
      <c r="J23" s="31">
        <f>J20+J22</f>
        <v>0</v>
      </c>
    </row>
    <row r="24" spans="1:10" ht="20.25" customHeight="1" thickBot="1">
      <c r="A24" s="238" t="s">
        <v>112</v>
      </c>
      <c r="B24" s="239"/>
      <c r="C24" s="239"/>
      <c r="D24" s="240"/>
      <c r="E24" s="121" t="str">
        <f>IF(EXACT(E23,消費電力!H33),"○","×")</f>
        <v>○</v>
      </c>
      <c r="F24" s="110"/>
      <c r="G24" s="62"/>
      <c r="H24" s="121" t="str">
        <f>IF(EXACT(H23,消費電力!H59),"○","×")</f>
        <v>○</v>
      </c>
      <c r="I24" s="110"/>
      <c r="J24" s="62"/>
    </row>
    <row r="25" spans="1:10" ht="20.25" customHeight="1">
      <c r="A25" s="245" t="s">
        <v>12</v>
      </c>
      <c r="B25" s="246"/>
      <c r="C25" s="246"/>
      <c r="D25" s="247"/>
      <c r="E25" s="243">
        <f>G23-J23</f>
        <v>0</v>
      </c>
      <c r="F25" s="244"/>
      <c r="G25" s="244"/>
      <c r="H25" s="222" t="s">
        <v>13</v>
      </c>
      <c r="I25" s="222"/>
      <c r="J25" s="223"/>
    </row>
    <row r="26" spans="1:10" ht="20.25" customHeight="1">
      <c r="A26" s="248" t="s">
        <v>34</v>
      </c>
      <c r="B26" s="249"/>
      <c r="C26" s="249"/>
      <c r="D26" s="250"/>
      <c r="E26" s="251"/>
      <c r="F26" s="252"/>
      <c r="G26" s="252"/>
      <c r="H26" s="217" t="s">
        <v>33</v>
      </c>
      <c r="I26" s="217"/>
      <c r="J26" s="218"/>
    </row>
    <row r="27" spans="1:10" ht="20.25" customHeight="1" thickBot="1">
      <c r="A27" s="219" t="s">
        <v>39</v>
      </c>
      <c r="B27" s="220"/>
      <c r="C27" s="220"/>
      <c r="D27" s="221"/>
      <c r="E27" s="241">
        <f>E25*E26</f>
        <v>0</v>
      </c>
      <c r="F27" s="242"/>
      <c r="G27" s="242"/>
      <c r="H27" s="224" t="s">
        <v>32</v>
      </c>
      <c r="I27" s="224"/>
      <c r="J27" s="225"/>
    </row>
    <row r="28" spans="1:10">
      <c r="B28" s="2"/>
      <c r="C28" s="1"/>
    </row>
    <row r="29" spans="1:10">
      <c r="B29" s="2" t="s">
        <v>14</v>
      </c>
      <c r="C29" s="1"/>
    </row>
    <row r="30" spans="1:10">
      <c r="B30" s="233" t="s">
        <v>62</v>
      </c>
      <c r="C30" s="233"/>
      <c r="D30" s="233"/>
      <c r="E30" s="233"/>
      <c r="F30" s="233"/>
    </row>
    <row r="31" spans="1:10">
      <c r="B31" s="233" t="s">
        <v>108</v>
      </c>
      <c r="C31" s="233"/>
      <c r="D31" s="233"/>
      <c r="E31" s="233"/>
      <c r="F31" s="233"/>
    </row>
  </sheetData>
  <mergeCells count="28">
    <mergeCell ref="B30:F30"/>
    <mergeCell ref="B31:F31"/>
    <mergeCell ref="A6:A21"/>
    <mergeCell ref="B20:D20"/>
    <mergeCell ref="B21:D21"/>
    <mergeCell ref="A24:D24"/>
    <mergeCell ref="E27:G27"/>
    <mergeCell ref="E25:G25"/>
    <mergeCell ref="A25:D25"/>
    <mergeCell ref="A26:D26"/>
    <mergeCell ref="E26:G26"/>
    <mergeCell ref="H26:J26"/>
    <mergeCell ref="A27:D27"/>
    <mergeCell ref="H25:J25"/>
    <mergeCell ref="H27:J27"/>
    <mergeCell ref="B6:C6"/>
    <mergeCell ref="B7:B19"/>
    <mergeCell ref="A22:D22"/>
    <mergeCell ref="A23:D23"/>
    <mergeCell ref="A1:J1"/>
    <mergeCell ref="A3:C5"/>
    <mergeCell ref="D3:D5"/>
    <mergeCell ref="E3:G3"/>
    <mergeCell ref="H3:J3"/>
    <mergeCell ref="E4:E5"/>
    <mergeCell ref="F4:G4"/>
    <mergeCell ref="H4:H5"/>
    <mergeCell ref="I4:J4"/>
  </mergeCells>
  <phoneticPr fontId="2"/>
  <conditionalFormatting sqref="D6:D14 E7:E14 H7:H14 H19 D19:E19">
    <cfRule type="containsBlanks" dxfId="14" priority="8">
      <formula>LEN(TRIM(D6))=0</formula>
    </cfRule>
  </conditionalFormatting>
  <conditionalFormatting sqref="H22:I22 E22:F22">
    <cfRule type="containsBlanks" dxfId="13" priority="7">
      <formula>LEN(TRIM(E22))=0</formula>
    </cfRule>
  </conditionalFormatting>
  <conditionalFormatting sqref="E26">
    <cfRule type="containsBlanks" dxfId="12" priority="6">
      <formula>LEN(TRIM(E26))=0</formula>
    </cfRule>
  </conditionalFormatting>
  <conditionalFormatting sqref="H18 D18:E18">
    <cfRule type="containsBlanks" dxfId="11" priority="4">
      <formula>LEN(TRIM(D18))=0</formula>
    </cfRule>
  </conditionalFormatting>
  <conditionalFormatting sqref="H16 D16:E16">
    <cfRule type="containsBlanks" dxfId="10" priority="3">
      <formula>LEN(TRIM(D16))=0</formula>
    </cfRule>
  </conditionalFormatting>
  <conditionalFormatting sqref="H15 D15:E15">
    <cfRule type="containsBlanks" dxfId="9" priority="2">
      <formula>LEN(TRIM(D15))=0</formula>
    </cfRule>
  </conditionalFormatting>
  <conditionalFormatting sqref="H17 D17:E17">
    <cfRule type="containsBlanks" dxfId="8" priority="1">
      <formula>LEN(TRIM(D17))=0</formula>
    </cfRule>
  </conditionalFormatting>
  <dataValidations count="1">
    <dataValidation allowBlank="1" showErrorMessage="1" sqref="D6:D19"/>
  </dataValidations>
  <pageMargins left="0.70866141732283472" right="0.11811023622047245" top="0.35433070866141736" bottom="0.35433070866141736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view="pageBreakPreview" zoomScaleNormal="100" zoomScaleSheetLayoutView="100" workbookViewId="0">
      <selection sqref="A1:J1"/>
    </sheetView>
  </sheetViews>
  <sheetFormatPr defaultRowHeight="18" customHeight="1"/>
  <cols>
    <col min="1" max="1" width="3" customWidth="1"/>
    <col min="2" max="2" width="3.75" customWidth="1"/>
    <col min="3" max="3" width="12.5" style="4" customWidth="1"/>
    <col min="4" max="5" width="7.75" style="3" customWidth="1"/>
    <col min="6" max="9" width="9.25" customWidth="1"/>
    <col min="10" max="11" width="8.625" customWidth="1"/>
  </cols>
  <sheetData>
    <row r="1" spans="1:11" ht="27" customHeight="1">
      <c r="A1" s="160" t="s">
        <v>103</v>
      </c>
      <c r="B1" s="160"/>
      <c r="C1" s="160"/>
      <c r="D1" s="160"/>
      <c r="E1" s="160"/>
      <c r="F1" s="160"/>
      <c r="G1" s="160"/>
      <c r="H1" s="160"/>
      <c r="I1" s="160"/>
      <c r="J1" s="160"/>
      <c r="K1" s="134"/>
    </row>
    <row r="2" spans="1:11" ht="18" customHeight="1" thickBot="1">
      <c r="B2" s="2"/>
      <c r="C2" s="2"/>
      <c r="D2" s="2"/>
      <c r="E2" s="4"/>
      <c r="F2" s="4"/>
      <c r="G2" s="4"/>
      <c r="H2" s="4"/>
      <c r="I2" s="4"/>
      <c r="J2" s="138" t="s">
        <v>127</v>
      </c>
      <c r="K2" s="138" t="s">
        <v>127</v>
      </c>
    </row>
    <row r="3" spans="1:11" ht="18" customHeight="1" thickTop="1" thickBot="1">
      <c r="A3" s="136" t="s">
        <v>126</v>
      </c>
      <c r="B3" s="136"/>
      <c r="C3" s="2"/>
      <c r="D3" s="2"/>
      <c r="E3" s="4"/>
      <c r="F3" s="4"/>
      <c r="G3" s="141"/>
      <c r="H3" s="140"/>
      <c r="I3" s="142"/>
      <c r="J3" s="139" t="s">
        <v>128</v>
      </c>
      <c r="K3" s="139" t="s">
        <v>128</v>
      </c>
    </row>
    <row r="4" spans="1:11" ht="18" customHeight="1" thickTop="1">
      <c r="B4" s="136"/>
      <c r="C4" s="2"/>
      <c r="D4" s="2"/>
      <c r="E4" s="4"/>
      <c r="F4" s="4"/>
      <c r="G4" s="137"/>
      <c r="H4" s="137"/>
      <c r="I4" s="4"/>
      <c r="J4" s="4"/>
      <c r="K4" s="4"/>
    </row>
    <row r="5" spans="1:11" ht="18" customHeight="1" thickBot="1">
      <c r="A5" t="s">
        <v>129</v>
      </c>
      <c r="B5" s="2"/>
      <c r="C5" s="2"/>
      <c r="D5" s="2"/>
      <c r="E5" s="4"/>
      <c r="F5" s="4"/>
      <c r="G5" s="4"/>
      <c r="H5" s="4"/>
      <c r="I5" s="4"/>
      <c r="J5" s="4"/>
      <c r="K5" s="4"/>
    </row>
    <row r="6" spans="1:11" ht="33.75">
      <c r="A6" s="21" t="s">
        <v>16</v>
      </c>
      <c r="B6" s="23" t="s">
        <v>76</v>
      </c>
      <c r="C6" s="23" t="s">
        <v>18</v>
      </c>
      <c r="D6" s="24" t="s">
        <v>61</v>
      </c>
      <c r="E6" s="25" t="s">
        <v>105</v>
      </c>
      <c r="F6" s="24" t="s">
        <v>106</v>
      </c>
      <c r="G6" s="25" t="s">
        <v>60</v>
      </c>
      <c r="H6" s="24" t="s">
        <v>139</v>
      </c>
      <c r="I6" s="23" t="s">
        <v>104</v>
      </c>
      <c r="J6" s="274" t="s">
        <v>26</v>
      </c>
      <c r="K6" s="275"/>
    </row>
    <row r="7" spans="1:11" ht="18" customHeight="1">
      <c r="A7" s="272" t="s">
        <v>3</v>
      </c>
      <c r="B7" s="73">
        <v>1</v>
      </c>
      <c r="C7" s="72" t="str">
        <f>IF(更新灯集計表!D11="","",更新灯集計表!D11)</f>
        <v/>
      </c>
      <c r="D7" s="97">
        <f>更新灯集計表!E11</f>
        <v>0</v>
      </c>
      <c r="E7" s="98">
        <f>更新灯集計表!F11</f>
        <v>0</v>
      </c>
      <c r="F7" s="95"/>
      <c r="G7" s="95">
        <f>消費電力!$K$6</f>
        <v>0</v>
      </c>
      <c r="H7" s="96"/>
      <c r="I7" s="96"/>
      <c r="J7" s="253" t="str">
        <f>IF(F7="","",E7/(F7/G7)*(H7+I7))</f>
        <v/>
      </c>
      <c r="K7" s="254"/>
    </row>
    <row r="8" spans="1:11" ht="18" customHeight="1">
      <c r="A8" s="162"/>
      <c r="B8" s="73">
        <v>2</v>
      </c>
      <c r="C8" s="72" t="str">
        <f>IF(更新灯集計表!D12="","",更新灯集計表!D12)</f>
        <v/>
      </c>
      <c r="D8" s="97">
        <f>更新灯集計表!E12</f>
        <v>0</v>
      </c>
      <c r="E8" s="98">
        <f>更新灯集計表!F12</f>
        <v>0</v>
      </c>
      <c r="F8" s="96"/>
      <c r="G8" s="95">
        <f>消費電力!$K$6</f>
        <v>0</v>
      </c>
      <c r="H8" s="96"/>
      <c r="I8" s="96"/>
      <c r="J8" s="253" t="str">
        <f t="shared" ref="J8:J31" si="0">IF(F8="","",E8/(F8/G8)*(H8+I8))</f>
        <v/>
      </c>
      <c r="K8" s="254"/>
    </row>
    <row r="9" spans="1:11" ht="18" customHeight="1">
      <c r="A9" s="162"/>
      <c r="B9" s="73">
        <v>3</v>
      </c>
      <c r="C9" s="72" t="str">
        <f>IF(更新灯集計表!D13="","",更新灯集計表!D13)</f>
        <v/>
      </c>
      <c r="D9" s="97">
        <f>更新灯集計表!E13</f>
        <v>0</v>
      </c>
      <c r="E9" s="98">
        <f>更新灯集計表!F13</f>
        <v>0</v>
      </c>
      <c r="F9" s="96"/>
      <c r="G9" s="95">
        <f>消費電力!$K$6</f>
        <v>0</v>
      </c>
      <c r="H9" s="96"/>
      <c r="I9" s="96"/>
      <c r="J9" s="253" t="str">
        <f t="shared" si="0"/>
        <v/>
      </c>
      <c r="K9" s="254"/>
    </row>
    <row r="10" spans="1:11" ht="18" customHeight="1">
      <c r="A10" s="162"/>
      <c r="B10" s="73">
        <v>4</v>
      </c>
      <c r="C10" s="72" t="str">
        <f>IF(更新灯集計表!D14="","",更新灯集計表!D14)</f>
        <v/>
      </c>
      <c r="D10" s="97">
        <f>更新灯集計表!E14</f>
        <v>0</v>
      </c>
      <c r="E10" s="98">
        <f>更新灯集計表!F14</f>
        <v>0</v>
      </c>
      <c r="F10" s="96"/>
      <c r="G10" s="95">
        <f>消費電力!$K$6</f>
        <v>0</v>
      </c>
      <c r="H10" s="96"/>
      <c r="I10" s="96"/>
      <c r="J10" s="253" t="str">
        <f t="shared" si="0"/>
        <v/>
      </c>
      <c r="K10" s="254"/>
    </row>
    <row r="11" spans="1:11" ht="18" customHeight="1">
      <c r="A11" s="162"/>
      <c r="B11" s="73">
        <v>5</v>
      </c>
      <c r="C11" s="72" t="str">
        <f>IF(更新灯集計表!D15="","",更新灯集計表!D15)</f>
        <v/>
      </c>
      <c r="D11" s="97">
        <f>更新灯集計表!E15</f>
        <v>0</v>
      </c>
      <c r="E11" s="98">
        <f>更新灯集計表!F15</f>
        <v>0</v>
      </c>
      <c r="F11" s="96"/>
      <c r="G11" s="95">
        <f>消費電力!$K$6</f>
        <v>0</v>
      </c>
      <c r="H11" s="96"/>
      <c r="I11" s="96"/>
      <c r="J11" s="253" t="str">
        <f t="shared" si="0"/>
        <v/>
      </c>
      <c r="K11" s="254"/>
    </row>
    <row r="12" spans="1:11" ht="18" customHeight="1">
      <c r="A12" s="162"/>
      <c r="B12" s="73">
        <v>6</v>
      </c>
      <c r="C12" s="72" t="str">
        <f>IF(更新灯集計表!D16="","",更新灯集計表!D16)</f>
        <v/>
      </c>
      <c r="D12" s="97">
        <f>更新灯集計表!E16</f>
        <v>0</v>
      </c>
      <c r="E12" s="98">
        <f>更新灯集計表!F16</f>
        <v>0</v>
      </c>
      <c r="F12" s="96"/>
      <c r="G12" s="95">
        <f>消費電力!$K$6</f>
        <v>0</v>
      </c>
      <c r="H12" s="96"/>
      <c r="I12" s="96"/>
      <c r="J12" s="253" t="str">
        <f t="shared" si="0"/>
        <v/>
      </c>
      <c r="K12" s="254"/>
    </row>
    <row r="13" spans="1:11" ht="18" customHeight="1">
      <c r="A13" s="162"/>
      <c r="B13" s="73">
        <v>7</v>
      </c>
      <c r="C13" s="72" t="str">
        <f>IF(更新灯集計表!D17="","",更新灯集計表!D17)</f>
        <v/>
      </c>
      <c r="D13" s="97">
        <f>更新灯集計表!E17</f>
        <v>0</v>
      </c>
      <c r="E13" s="98">
        <f>更新灯集計表!F17</f>
        <v>0</v>
      </c>
      <c r="F13" s="96"/>
      <c r="G13" s="95">
        <f>消費電力!$K$6</f>
        <v>0</v>
      </c>
      <c r="H13" s="96"/>
      <c r="I13" s="96"/>
      <c r="J13" s="253" t="str">
        <f t="shared" si="0"/>
        <v/>
      </c>
      <c r="K13" s="254"/>
    </row>
    <row r="14" spans="1:11" ht="18" customHeight="1">
      <c r="A14" s="162"/>
      <c r="B14" s="73">
        <v>8</v>
      </c>
      <c r="C14" s="72" t="str">
        <f>IF(更新灯集計表!D18="","",更新灯集計表!D18)</f>
        <v/>
      </c>
      <c r="D14" s="97">
        <f>更新灯集計表!E18</f>
        <v>0</v>
      </c>
      <c r="E14" s="98">
        <f>更新灯集計表!F18</f>
        <v>0</v>
      </c>
      <c r="F14" s="96"/>
      <c r="G14" s="95">
        <f>消費電力!$K$6</f>
        <v>0</v>
      </c>
      <c r="H14" s="96"/>
      <c r="I14" s="96"/>
      <c r="J14" s="253" t="str">
        <f t="shared" si="0"/>
        <v/>
      </c>
      <c r="K14" s="254"/>
    </row>
    <row r="15" spans="1:11" ht="18" customHeight="1">
      <c r="A15" s="162"/>
      <c r="B15" s="73">
        <v>9</v>
      </c>
      <c r="C15" s="72" t="str">
        <f>IF(更新灯集計表!D19="","",更新灯集計表!D19)</f>
        <v/>
      </c>
      <c r="D15" s="97">
        <f>更新灯集計表!E19</f>
        <v>0</v>
      </c>
      <c r="E15" s="98">
        <f>更新灯集計表!F19</f>
        <v>0</v>
      </c>
      <c r="F15" s="96"/>
      <c r="G15" s="95">
        <f>消費電力!$K$6</f>
        <v>0</v>
      </c>
      <c r="H15" s="96"/>
      <c r="I15" s="96"/>
      <c r="J15" s="253" t="str">
        <f t="shared" si="0"/>
        <v/>
      </c>
      <c r="K15" s="254"/>
    </row>
    <row r="16" spans="1:11" ht="18" customHeight="1">
      <c r="A16" s="162"/>
      <c r="B16" s="73">
        <v>10</v>
      </c>
      <c r="C16" s="72" t="str">
        <f>IF(更新灯集計表!D20="","",更新灯集計表!D20)</f>
        <v/>
      </c>
      <c r="D16" s="97">
        <f>更新灯集計表!E20</f>
        <v>0</v>
      </c>
      <c r="E16" s="98">
        <f>更新灯集計表!F20</f>
        <v>0</v>
      </c>
      <c r="F16" s="96"/>
      <c r="G16" s="95">
        <f>消費電力!$K$6</f>
        <v>0</v>
      </c>
      <c r="H16" s="96"/>
      <c r="I16" s="96"/>
      <c r="J16" s="253" t="str">
        <f t="shared" si="0"/>
        <v/>
      </c>
      <c r="K16" s="254"/>
    </row>
    <row r="17" spans="1:11" ht="18" customHeight="1">
      <c r="A17" s="162"/>
      <c r="B17" s="73">
        <v>11</v>
      </c>
      <c r="C17" s="72" t="str">
        <f>IF(更新灯集計表!D21="","",更新灯集計表!D21)</f>
        <v/>
      </c>
      <c r="D17" s="97">
        <f>更新灯集計表!E21</f>
        <v>0</v>
      </c>
      <c r="E17" s="98">
        <f>更新灯集計表!F21</f>
        <v>0</v>
      </c>
      <c r="F17" s="96"/>
      <c r="G17" s="95">
        <f>消費電力!$K$6</f>
        <v>0</v>
      </c>
      <c r="H17" s="96"/>
      <c r="I17" s="96"/>
      <c r="J17" s="253" t="str">
        <f t="shared" si="0"/>
        <v/>
      </c>
      <c r="K17" s="254"/>
    </row>
    <row r="18" spans="1:11" ht="18" customHeight="1">
      <c r="A18" s="162"/>
      <c r="B18" s="73">
        <v>12</v>
      </c>
      <c r="C18" s="72" t="str">
        <f>IF(更新灯集計表!D22="","",更新灯集計表!D22)</f>
        <v/>
      </c>
      <c r="D18" s="97">
        <f>更新灯集計表!E22</f>
        <v>0</v>
      </c>
      <c r="E18" s="98">
        <f>更新灯集計表!F22</f>
        <v>0</v>
      </c>
      <c r="F18" s="96"/>
      <c r="G18" s="95">
        <f>消費電力!$K$6</f>
        <v>0</v>
      </c>
      <c r="H18" s="96"/>
      <c r="I18" s="96"/>
      <c r="J18" s="253" t="str">
        <f t="shared" si="0"/>
        <v/>
      </c>
      <c r="K18" s="254"/>
    </row>
    <row r="19" spans="1:11" ht="18" customHeight="1">
      <c r="A19" s="162"/>
      <c r="B19" s="73">
        <v>13</v>
      </c>
      <c r="C19" s="72" t="str">
        <f>IF(更新灯集計表!D23="","",更新灯集計表!D23)</f>
        <v/>
      </c>
      <c r="D19" s="97">
        <f>更新灯集計表!E23</f>
        <v>0</v>
      </c>
      <c r="E19" s="98">
        <f>更新灯集計表!F23</f>
        <v>0</v>
      </c>
      <c r="F19" s="96"/>
      <c r="G19" s="95">
        <f>消費電力!$K$6</f>
        <v>0</v>
      </c>
      <c r="H19" s="96"/>
      <c r="I19" s="96"/>
      <c r="J19" s="253" t="str">
        <f t="shared" si="0"/>
        <v/>
      </c>
      <c r="K19" s="254"/>
    </row>
    <row r="20" spans="1:11" ht="18" customHeight="1">
      <c r="A20" s="162"/>
      <c r="B20" s="73">
        <v>14</v>
      </c>
      <c r="C20" s="72" t="str">
        <f>IF(更新灯集計表!D24="","",更新灯集計表!D24)</f>
        <v/>
      </c>
      <c r="D20" s="97">
        <f>更新灯集計表!E24</f>
        <v>0</v>
      </c>
      <c r="E20" s="98">
        <f>更新灯集計表!F24</f>
        <v>0</v>
      </c>
      <c r="F20" s="96"/>
      <c r="G20" s="95">
        <f>消費電力!$K$6</f>
        <v>0</v>
      </c>
      <c r="H20" s="96"/>
      <c r="I20" s="96"/>
      <c r="J20" s="253" t="str">
        <f t="shared" si="0"/>
        <v/>
      </c>
      <c r="K20" s="254"/>
    </row>
    <row r="21" spans="1:11" ht="18" customHeight="1">
      <c r="A21" s="162"/>
      <c r="B21" s="73">
        <v>15</v>
      </c>
      <c r="C21" s="72" t="str">
        <f>IF(更新灯集計表!D25="","",更新灯集計表!D25)</f>
        <v/>
      </c>
      <c r="D21" s="97">
        <f>更新灯集計表!E25</f>
        <v>0</v>
      </c>
      <c r="E21" s="98">
        <f>更新灯集計表!F25</f>
        <v>0</v>
      </c>
      <c r="F21" s="96"/>
      <c r="G21" s="95">
        <f>消費電力!$K$6</f>
        <v>0</v>
      </c>
      <c r="H21" s="96"/>
      <c r="I21" s="96"/>
      <c r="J21" s="253" t="str">
        <f t="shared" si="0"/>
        <v/>
      </c>
      <c r="K21" s="254"/>
    </row>
    <row r="22" spans="1:11" ht="18" customHeight="1">
      <c r="A22" s="162"/>
      <c r="B22" s="73">
        <v>16</v>
      </c>
      <c r="C22" s="72" t="str">
        <f>IF(更新灯集計表!D26="","",更新灯集計表!D26)</f>
        <v/>
      </c>
      <c r="D22" s="97">
        <f>更新灯集計表!E26</f>
        <v>0</v>
      </c>
      <c r="E22" s="98">
        <f>更新灯集計表!F26</f>
        <v>0</v>
      </c>
      <c r="F22" s="96"/>
      <c r="G22" s="95">
        <f>消費電力!$K$6</f>
        <v>0</v>
      </c>
      <c r="H22" s="96"/>
      <c r="I22" s="96"/>
      <c r="J22" s="253" t="str">
        <f t="shared" si="0"/>
        <v/>
      </c>
      <c r="K22" s="254"/>
    </row>
    <row r="23" spans="1:11" ht="18" customHeight="1">
      <c r="A23" s="162"/>
      <c r="B23" s="73">
        <v>17</v>
      </c>
      <c r="C23" s="72" t="str">
        <f>IF(更新灯集計表!D27="","",更新灯集計表!D27)</f>
        <v/>
      </c>
      <c r="D23" s="97">
        <f>更新灯集計表!E27</f>
        <v>0</v>
      </c>
      <c r="E23" s="98">
        <f>更新灯集計表!F27</f>
        <v>0</v>
      </c>
      <c r="F23" s="96"/>
      <c r="G23" s="95">
        <f>消費電力!$K$6</f>
        <v>0</v>
      </c>
      <c r="H23" s="96"/>
      <c r="I23" s="96"/>
      <c r="J23" s="253" t="str">
        <f t="shared" si="0"/>
        <v/>
      </c>
      <c r="K23" s="254"/>
    </row>
    <row r="24" spans="1:11" ht="18" customHeight="1">
      <c r="A24" s="162"/>
      <c r="B24" s="73">
        <v>18</v>
      </c>
      <c r="C24" s="72" t="str">
        <f>IF(更新灯集計表!D28="","",更新灯集計表!D28)</f>
        <v/>
      </c>
      <c r="D24" s="97">
        <f>更新灯集計表!E28</f>
        <v>0</v>
      </c>
      <c r="E24" s="98">
        <f>更新灯集計表!F28</f>
        <v>0</v>
      </c>
      <c r="F24" s="96"/>
      <c r="G24" s="95">
        <f>消費電力!$K$6</f>
        <v>0</v>
      </c>
      <c r="H24" s="96"/>
      <c r="I24" s="96"/>
      <c r="J24" s="253" t="str">
        <f t="shared" si="0"/>
        <v/>
      </c>
      <c r="K24" s="254"/>
    </row>
    <row r="25" spans="1:11" ht="18" customHeight="1">
      <c r="A25" s="162"/>
      <c r="B25" s="73">
        <v>19</v>
      </c>
      <c r="C25" s="72" t="str">
        <f>IF(更新灯集計表!D29="","",更新灯集計表!D29)</f>
        <v/>
      </c>
      <c r="D25" s="97">
        <f>更新灯集計表!E29</f>
        <v>0</v>
      </c>
      <c r="E25" s="98">
        <f>更新灯集計表!F29</f>
        <v>0</v>
      </c>
      <c r="F25" s="96"/>
      <c r="G25" s="95">
        <f>消費電力!$K$6</f>
        <v>0</v>
      </c>
      <c r="H25" s="96"/>
      <c r="I25" s="96"/>
      <c r="J25" s="253" t="str">
        <f t="shared" si="0"/>
        <v/>
      </c>
      <c r="K25" s="254"/>
    </row>
    <row r="26" spans="1:11" ht="18" customHeight="1">
      <c r="A26" s="162"/>
      <c r="B26" s="73">
        <v>20</v>
      </c>
      <c r="C26" s="72" t="str">
        <f>IF(更新灯集計表!D30="","",更新灯集計表!D30)</f>
        <v/>
      </c>
      <c r="D26" s="97">
        <f>更新灯集計表!E30</f>
        <v>0</v>
      </c>
      <c r="E26" s="98">
        <f>更新灯集計表!F30</f>
        <v>0</v>
      </c>
      <c r="F26" s="96"/>
      <c r="G26" s="95">
        <f>消費電力!$K$6</f>
        <v>0</v>
      </c>
      <c r="H26" s="96"/>
      <c r="I26" s="96"/>
      <c r="J26" s="253" t="str">
        <f t="shared" si="0"/>
        <v/>
      </c>
      <c r="K26" s="254"/>
    </row>
    <row r="27" spans="1:11" ht="18" customHeight="1">
      <c r="A27" s="162"/>
      <c r="B27" s="73">
        <v>21</v>
      </c>
      <c r="C27" s="72" t="str">
        <f>IF(更新灯集計表!D31="","",更新灯集計表!D31)</f>
        <v/>
      </c>
      <c r="D27" s="97">
        <f>更新灯集計表!E31</f>
        <v>0</v>
      </c>
      <c r="E27" s="98">
        <f>更新灯集計表!F31</f>
        <v>0</v>
      </c>
      <c r="F27" s="96"/>
      <c r="G27" s="95">
        <f>消費電力!$K$6</f>
        <v>0</v>
      </c>
      <c r="H27" s="96"/>
      <c r="I27" s="96"/>
      <c r="J27" s="253" t="str">
        <f t="shared" si="0"/>
        <v/>
      </c>
      <c r="K27" s="254"/>
    </row>
    <row r="28" spans="1:11" ht="18" customHeight="1">
      <c r="A28" s="162"/>
      <c r="B28" s="73">
        <v>22</v>
      </c>
      <c r="C28" s="72" t="str">
        <f>IF(更新灯集計表!D32="","",更新灯集計表!D32)</f>
        <v/>
      </c>
      <c r="D28" s="97">
        <f>更新灯集計表!E32</f>
        <v>0</v>
      </c>
      <c r="E28" s="98">
        <f>更新灯集計表!F32</f>
        <v>0</v>
      </c>
      <c r="F28" s="96"/>
      <c r="G28" s="95">
        <f>消費電力!$K$6</f>
        <v>0</v>
      </c>
      <c r="H28" s="96"/>
      <c r="I28" s="96"/>
      <c r="J28" s="253" t="str">
        <f t="shared" si="0"/>
        <v/>
      </c>
      <c r="K28" s="254"/>
    </row>
    <row r="29" spans="1:11" ht="18" customHeight="1">
      <c r="A29" s="162"/>
      <c r="B29" s="73">
        <v>23</v>
      </c>
      <c r="C29" s="72" t="str">
        <f>IF(更新灯集計表!D33="","",更新灯集計表!D33)</f>
        <v/>
      </c>
      <c r="D29" s="97">
        <f>更新灯集計表!E33</f>
        <v>0</v>
      </c>
      <c r="E29" s="98">
        <f>更新灯集計表!F33</f>
        <v>0</v>
      </c>
      <c r="F29" s="96"/>
      <c r="G29" s="95">
        <f>消費電力!$K$6</f>
        <v>0</v>
      </c>
      <c r="H29" s="96"/>
      <c r="I29" s="96"/>
      <c r="J29" s="253" t="str">
        <f t="shared" si="0"/>
        <v/>
      </c>
      <c r="K29" s="254"/>
    </row>
    <row r="30" spans="1:11" ht="18" customHeight="1">
      <c r="A30" s="162"/>
      <c r="B30" s="73">
        <v>24</v>
      </c>
      <c r="C30" s="72" t="str">
        <f>IF(更新灯集計表!D34="","",更新灯集計表!D34)</f>
        <v/>
      </c>
      <c r="D30" s="97">
        <f>更新灯集計表!E34</f>
        <v>0</v>
      </c>
      <c r="E30" s="98">
        <f>更新灯集計表!F34</f>
        <v>0</v>
      </c>
      <c r="F30" s="96"/>
      <c r="G30" s="95">
        <f>消費電力!$K$6</f>
        <v>0</v>
      </c>
      <c r="H30" s="96"/>
      <c r="I30" s="96"/>
      <c r="J30" s="253" t="str">
        <f t="shared" si="0"/>
        <v/>
      </c>
      <c r="K30" s="254"/>
    </row>
    <row r="31" spans="1:11" ht="18" customHeight="1" thickBot="1">
      <c r="A31" s="162"/>
      <c r="B31" s="99">
        <v>25</v>
      </c>
      <c r="C31" s="100" t="str">
        <f>IF(更新灯集計表!D35="","",更新灯集計表!D35)</f>
        <v/>
      </c>
      <c r="D31" s="101">
        <f>更新灯集計表!E35</f>
        <v>0</v>
      </c>
      <c r="E31" s="102">
        <f>更新灯集計表!F35</f>
        <v>0</v>
      </c>
      <c r="F31" s="103"/>
      <c r="G31" s="104">
        <f>消費電力!$K$6</f>
        <v>0</v>
      </c>
      <c r="H31" s="103"/>
      <c r="I31" s="103"/>
      <c r="J31" s="270" t="str">
        <f t="shared" si="0"/>
        <v/>
      </c>
      <c r="K31" s="271"/>
    </row>
    <row r="32" spans="1:11" ht="18" customHeight="1" thickTop="1" thickBot="1">
      <c r="A32" s="273"/>
      <c r="B32" s="260" t="s">
        <v>138</v>
      </c>
      <c r="C32" s="260"/>
      <c r="D32" s="260"/>
      <c r="E32" s="260"/>
      <c r="F32" s="260"/>
      <c r="G32" s="260"/>
      <c r="H32" s="260"/>
      <c r="I32" s="260"/>
      <c r="J32" s="268">
        <f>SUM(J7:J31)</f>
        <v>0</v>
      </c>
      <c r="K32" s="269"/>
    </row>
    <row r="34" spans="1:11" ht="18" customHeight="1" thickBot="1">
      <c r="A34" t="s">
        <v>130</v>
      </c>
    </row>
    <row r="35" spans="1:11" ht="18" customHeight="1">
      <c r="B35" s="257" t="s">
        <v>131</v>
      </c>
      <c r="C35" s="258"/>
      <c r="D35" s="263"/>
      <c r="E35" s="264"/>
      <c r="F35" s="145" t="s">
        <v>133</v>
      </c>
      <c r="G35" s="258" t="s">
        <v>134</v>
      </c>
      <c r="H35" s="258"/>
      <c r="I35" s="258"/>
      <c r="J35" s="146"/>
      <c r="K35" s="147" t="s">
        <v>135</v>
      </c>
    </row>
    <row r="36" spans="1:11" ht="18" customHeight="1">
      <c r="B36" s="255" t="s">
        <v>132</v>
      </c>
      <c r="C36" s="256"/>
      <c r="D36" s="261"/>
      <c r="E36" s="262"/>
      <c r="F36" s="143" t="s">
        <v>133</v>
      </c>
      <c r="G36" s="259" t="s">
        <v>136</v>
      </c>
      <c r="H36" s="259"/>
      <c r="I36" s="259"/>
      <c r="J36" s="144">
        <f>更新灯集計表!F36</f>
        <v>0</v>
      </c>
      <c r="K36" s="148" t="s">
        <v>135</v>
      </c>
    </row>
    <row r="37" spans="1:11" ht="18" customHeight="1" thickBot="1">
      <c r="B37" s="152" t="s">
        <v>137</v>
      </c>
      <c r="C37" s="153"/>
      <c r="D37" s="153"/>
      <c r="E37" s="153"/>
      <c r="F37" s="153"/>
      <c r="G37" s="265" t="str">
        <f>IF(J35="","",(D35+D36)/2/J35*J36)</f>
        <v/>
      </c>
      <c r="H37" s="266"/>
      <c r="I37" s="266"/>
      <c r="J37" s="267"/>
      <c r="K37" s="149" t="s">
        <v>133</v>
      </c>
    </row>
    <row r="39" spans="1:11" ht="18" customHeight="1">
      <c r="A39" s="135" t="s">
        <v>14</v>
      </c>
      <c r="B39" s="87"/>
      <c r="C39"/>
      <c r="D39"/>
      <c r="E39" s="142"/>
    </row>
    <row r="40" spans="1:11" ht="18" customHeight="1">
      <c r="A40" s="135"/>
      <c r="B40" s="135"/>
      <c r="C40"/>
      <c r="D40"/>
      <c r="E40"/>
    </row>
    <row r="41" spans="1:11" ht="18" customHeight="1">
      <c r="C41" s="15"/>
      <c r="D41" s="15"/>
      <c r="E41" s="15"/>
      <c r="F41" s="15"/>
      <c r="G41" s="15"/>
      <c r="H41" s="15"/>
    </row>
  </sheetData>
  <mergeCells count="38">
    <mergeCell ref="A1:J1"/>
    <mergeCell ref="A7:A32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J10:K10"/>
    <mergeCell ref="J9:K9"/>
    <mergeCell ref="J8:K8"/>
    <mergeCell ref="J7:K7"/>
    <mergeCell ref="J6:K6"/>
    <mergeCell ref="B37:F37"/>
    <mergeCell ref="D36:E36"/>
    <mergeCell ref="D35:E35"/>
    <mergeCell ref="G37:J37"/>
    <mergeCell ref="J27:K27"/>
    <mergeCell ref="J32:K32"/>
    <mergeCell ref="J31:K31"/>
    <mergeCell ref="J30:K30"/>
    <mergeCell ref="J29:K29"/>
    <mergeCell ref="J28:K28"/>
    <mergeCell ref="J20:K20"/>
    <mergeCell ref="B36:C36"/>
    <mergeCell ref="B35:C35"/>
    <mergeCell ref="G36:I36"/>
    <mergeCell ref="G35:I35"/>
    <mergeCell ref="B32:I32"/>
    <mergeCell ref="J22:K22"/>
    <mergeCell ref="J21:K21"/>
    <mergeCell ref="J26:K26"/>
    <mergeCell ref="J25:K25"/>
    <mergeCell ref="J24:K24"/>
    <mergeCell ref="J23:K23"/>
  </mergeCells>
  <phoneticPr fontId="2"/>
  <conditionalFormatting sqref="F7:F31">
    <cfRule type="containsBlanks" dxfId="7" priority="10">
      <formula>LEN(TRIM(F7))=0</formula>
    </cfRule>
  </conditionalFormatting>
  <conditionalFormatting sqref="H7:I31">
    <cfRule type="containsBlanks" dxfId="6" priority="9">
      <formula>LEN(TRIM(H7))=0</formula>
    </cfRule>
  </conditionalFormatting>
  <conditionalFormatting sqref="G3">
    <cfRule type="containsBlanks" dxfId="5" priority="8">
      <formula>LEN(TRIM(G3))=0</formula>
    </cfRule>
  </conditionalFormatting>
  <conditionalFormatting sqref="A5:J32">
    <cfRule type="expression" dxfId="4" priority="7">
      <formula>$G$3="実績"</formula>
    </cfRule>
  </conditionalFormatting>
  <conditionalFormatting sqref="D35:E36 J35:J36 G37">
    <cfRule type="containsBlanks" dxfId="3" priority="3">
      <formula>LEN(TRIM(D35))=0</formula>
    </cfRule>
  </conditionalFormatting>
  <conditionalFormatting sqref="A34:K37">
    <cfRule type="expression" dxfId="2" priority="1">
      <formula>$G$3="試算"</formula>
    </cfRule>
  </conditionalFormatting>
  <dataValidations count="1">
    <dataValidation type="list" allowBlank="1" showInputMessage="1" showErrorMessage="1" sqref="G3">
      <formula1>$J$2:$J$3</formula1>
    </dataValidation>
  </dataValidations>
  <pageMargins left="0.70866141732283472" right="0.15748031496062992" top="0.35433070866141736" bottom="0.35433070866141736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100" zoomScaleSheetLayoutView="100" workbookViewId="0">
      <selection sqref="A1:H1"/>
    </sheetView>
  </sheetViews>
  <sheetFormatPr defaultRowHeight="13.5"/>
  <cols>
    <col min="1" max="1" width="3.625" style="2" customWidth="1"/>
    <col min="2" max="2" width="9" customWidth="1"/>
    <col min="5" max="6" width="15" customWidth="1"/>
    <col min="7" max="7" width="20.875" style="3" customWidth="1"/>
    <col min="8" max="8" width="8.25" customWidth="1"/>
  </cols>
  <sheetData>
    <row r="1" spans="1:8" ht="27" customHeight="1">
      <c r="A1" s="281" t="s">
        <v>82</v>
      </c>
      <c r="B1" s="281"/>
      <c r="C1" s="281"/>
      <c r="D1" s="281"/>
      <c r="E1" s="281"/>
      <c r="F1" s="281"/>
      <c r="G1" s="281"/>
      <c r="H1" s="281"/>
    </row>
    <row r="3" spans="1:8" ht="21" customHeight="1">
      <c r="A3" s="282" t="s">
        <v>20</v>
      </c>
      <c r="B3" s="283"/>
      <c r="C3" s="283"/>
      <c r="D3" s="283"/>
      <c r="E3" s="283"/>
      <c r="F3" s="283"/>
      <c r="G3" s="283"/>
      <c r="H3" s="283"/>
    </row>
    <row r="4" spans="1:8" ht="21" customHeight="1">
      <c r="A4" s="26" t="s">
        <v>46</v>
      </c>
      <c r="B4" s="284" t="s">
        <v>71</v>
      </c>
      <c r="C4" s="284"/>
      <c r="D4" s="284"/>
      <c r="E4" s="284"/>
      <c r="F4" s="284"/>
      <c r="G4" s="17">
        <f>'電気料金 '!G23</f>
        <v>0</v>
      </c>
      <c r="H4" s="19" t="s">
        <v>13</v>
      </c>
    </row>
    <row r="5" spans="1:8" ht="21" customHeight="1">
      <c r="A5" s="26" t="s">
        <v>21</v>
      </c>
      <c r="B5" s="284" t="s">
        <v>26</v>
      </c>
      <c r="C5" s="284"/>
      <c r="D5" s="284"/>
      <c r="E5" s="284"/>
      <c r="F5" s="284"/>
      <c r="G5" s="17">
        <f>IF(既存灯維持管理費!G3="試算",既存灯維持管理費!J32,IF(既存灯維持管理費!G3="実績",既存灯維持管理費!G37,0))</f>
        <v>0</v>
      </c>
      <c r="H5" s="19" t="s">
        <v>13</v>
      </c>
    </row>
    <row r="6" spans="1:8" ht="21" customHeight="1">
      <c r="A6" s="26" t="s">
        <v>22</v>
      </c>
      <c r="B6" s="284" t="s">
        <v>27</v>
      </c>
      <c r="C6" s="284"/>
      <c r="D6" s="284"/>
      <c r="E6" s="284"/>
      <c r="F6" s="284"/>
      <c r="G6" s="17">
        <f>G4+G5</f>
        <v>0</v>
      </c>
      <c r="H6" s="19" t="s">
        <v>13</v>
      </c>
    </row>
    <row r="7" spans="1:8" ht="21" customHeight="1">
      <c r="A7" s="285" t="s">
        <v>8</v>
      </c>
      <c r="B7" s="286"/>
      <c r="C7" s="286"/>
      <c r="D7" s="286"/>
      <c r="E7" s="286"/>
      <c r="F7" s="286"/>
      <c r="G7" s="286"/>
      <c r="H7" s="287"/>
    </row>
    <row r="8" spans="1:8" ht="21" customHeight="1">
      <c r="A8" s="26" t="s">
        <v>47</v>
      </c>
      <c r="B8" s="276" t="s">
        <v>71</v>
      </c>
      <c r="C8" s="277"/>
      <c r="D8" s="277"/>
      <c r="E8" s="277"/>
      <c r="F8" s="277"/>
      <c r="G8" s="17">
        <f>'電気料金 '!J23</f>
        <v>0</v>
      </c>
      <c r="H8" s="19" t="s">
        <v>13</v>
      </c>
    </row>
    <row r="9" spans="1:8" ht="21" customHeight="1">
      <c r="A9" s="26" t="s">
        <v>23</v>
      </c>
      <c r="B9" s="276" t="s">
        <v>124</v>
      </c>
      <c r="C9" s="277"/>
      <c r="D9" s="277"/>
      <c r="E9" s="277"/>
      <c r="F9" s="277"/>
      <c r="G9" s="17">
        <v>0</v>
      </c>
      <c r="H9" s="19" t="s">
        <v>13</v>
      </c>
    </row>
    <row r="10" spans="1:8" ht="21" customHeight="1">
      <c r="A10" s="26" t="s">
        <v>24</v>
      </c>
      <c r="B10" s="276" t="s">
        <v>28</v>
      </c>
      <c r="C10" s="277"/>
      <c r="D10" s="277"/>
      <c r="E10" s="277"/>
      <c r="F10" s="277"/>
      <c r="G10" s="17">
        <f>G8+G9</f>
        <v>0</v>
      </c>
      <c r="H10" s="19" t="s">
        <v>13</v>
      </c>
    </row>
    <row r="11" spans="1:8" ht="21" customHeight="1">
      <c r="A11" s="285" t="s">
        <v>25</v>
      </c>
      <c r="B11" s="286"/>
      <c r="C11" s="286"/>
      <c r="D11" s="286"/>
      <c r="E11" s="286"/>
      <c r="F11" s="286"/>
      <c r="G11" s="20"/>
      <c r="H11" s="8"/>
    </row>
    <row r="12" spans="1:8" ht="21" customHeight="1">
      <c r="A12" s="79" t="s">
        <v>87</v>
      </c>
      <c r="B12" s="288" t="s">
        <v>88</v>
      </c>
      <c r="C12" s="288"/>
      <c r="D12" s="288"/>
      <c r="E12" s="288"/>
      <c r="F12" s="288"/>
      <c r="G12" s="17">
        <f>G6-G10</f>
        <v>0</v>
      </c>
      <c r="H12" s="19" t="s">
        <v>13</v>
      </c>
    </row>
    <row r="13" spans="1:8" ht="13.5" customHeight="1">
      <c r="A13" s="5"/>
      <c r="B13" s="6"/>
      <c r="C13" s="6"/>
      <c r="D13" s="6"/>
      <c r="E13" s="6"/>
      <c r="F13" s="6"/>
      <c r="G13" s="7"/>
      <c r="H13" s="6"/>
    </row>
    <row r="14" spans="1:8" ht="21" customHeight="1">
      <c r="A14" s="278" t="s">
        <v>83</v>
      </c>
      <c r="B14" s="279"/>
      <c r="C14" s="279"/>
      <c r="D14" s="279"/>
      <c r="E14" s="279"/>
      <c r="F14" s="279"/>
      <c r="G14" s="279"/>
      <c r="H14" s="280"/>
    </row>
    <row r="15" spans="1:8" ht="21" customHeight="1">
      <c r="A15" s="26" t="s">
        <v>48</v>
      </c>
      <c r="B15" s="276" t="s">
        <v>49</v>
      </c>
      <c r="C15" s="277"/>
      <c r="D15" s="277"/>
      <c r="E15" s="277"/>
      <c r="F15" s="277"/>
      <c r="G15" s="17"/>
      <c r="H15" s="19" t="s">
        <v>32</v>
      </c>
    </row>
    <row r="16" spans="1:8" ht="21" customHeight="1">
      <c r="A16" s="26" t="s">
        <v>50</v>
      </c>
      <c r="B16" s="276" t="s">
        <v>51</v>
      </c>
      <c r="C16" s="277"/>
      <c r="D16" s="277"/>
      <c r="E16" s="277"/>
      <c r="F16" s="277"/>
      <c r="G16" s="17"/>
      <c r="H16" s="19" t="s">
        <v>32</v>
      </c>
    </row>
    <row r="17" spans="1:8" ht="21" customHeight="1">
      <c r="A17" s="26" t="s">
        <v>52</v>
      </c>
      <c r="B17" s="276" t="s">
        <v>29</v>
      </c>
      <c r="C17" s="277"/>
      <c r="D17" s="277"/>
      <c r="E17" s="277"/>
      <c r="F17" s="277"/>
      <c r="G17" s="17"/>
      <c r="H17" s="19" t="s">
        <v>32</v>
      </c>
    </row>
    <row r="18" spans="1:8" ht="21" customHeight="1">
      <c r="A18" s="26" t="s">
        <v>53</v>
      </c>
      <c r="B18" s="276" t="s">
        <v>30</v>
      </c>
      <c r="C18" s="277"/>
      <c r="D18" s="277"/>
      <c r="E18" s="277"/>
      <c r="F18" s="277"/>
      <c r="G18" s="17"/>
      <c r="H18" s="19" t="s">
        <v>32</v>
      </c>
    </row>
    <row r="19" spans="1:8" ht="21" customHeight="1">
      <c r="A19" s="86" t="s">
        <v>91</v>
      </c>
      <c r="B19" s="276" t="s">
        <v>140</v>
      </c>
      <c r="C19" s="277"/>
      <c r="D19" s="277"/>
      <c r="E19" s="277"/>
      <c r="F19" s="277"/>
      <c r="G19" s="17">
        <f>G15+G17</f>
        <v>0</v>
      </c>
      <c r="H19" s="19" t="s">
        <v>32</v>
      </c>
    </row>
    <row r="20" spans="1:8" ht="21" customHeight="1">
      <c r="A20" s="86" t="s">
        <v>54</v>
      </c>
      <c r="B20" s="276" t="s">
        <v>90</v>
      </c>
      <c r="C20" s="277"/>
      <c r="D20" s="277"/>
      <c r="E20" s="277"/>
      <c r="F20" s="277"/>
      <c r="G20" s="17">
        <f>G16+G18</f>
        <v>0</v>
      </c>
      <c r="H20" s="19" t="s">
        <v>32</v>
      </c>
    </row>
    <row r="21" spans="1:8" ht="21" customHeight="1">
      <c r="A21" s="86" t="s">
        <v>55</v>
      </c>
      <c r="B21" s="276" t="s">
        <v>123</v>
      </c>
      <c r="C21" s="277"/>
      <c r="D21" s="277"/>
      <c r="E21" s="277"/>
      <c r="F21" s="277"/>
      <c r="G21" s="17">
        <f>G19-G20</f>
        <v>0</v>
      </c>
      <c r="H21" s="19" t="s">
        <v>32</v>
      </c>
    </row>
    <row r="22" spans="1:8" ht="21" customHeight="1">
      <c r="A22" s="86" t="s">
        <v>56</v>
      </c>
      <c r="B22" s="276" t="s">
        <v>101</v>
      </c>
      <c r="C22" s="277"/>
      <c r="D22" s="277"/>
      <c r="E22" s="277"/>
      <c r="F22" s="277"/>
      <c r="G22" s="18" t="e">
        <f>ROUND(G21/G12,1)</f>
        <v>#DIV/0!</v>
      </c>
      <c r="H22" s="19" t="s">
        <v>33</v>
      </c>
    </row>
    <row r="23" spans="1:8" ht="13.5" customHeight="1">
      <c r="A23" s="5"/>
      <c r="B23" s="6"/>
      <c r="C23" s="6"/>
      <c r="D23" s="6"/>
      <c r="E23" s="6"/>
      <c r="F23" s="6"/>
      <c r="G23" s="7"/>
      <c r="H23" s="6"/>
    </row>
    <row r="24" spans="1:8" ht="21" customHeight="1">
      <c r="A24" s="278" t="s">
        <v>84</v>
      </c>
      <c r="B24" s="279"/>
      <c r="C24" s="279"/>
      <c r="D24" s="279"/>
      <c r="E24" s="279"/>
      <c r="F24" s="279"/>
      <c r="G24" s="279"/>
      <c r="H24" s="280"/>
    </row>
    <row r="25" spans="1:8" ht="21" customHeight="1">
      <c r="A25" s="26" t="s">
        <v>92</v>
      </c>
      <c r="B25" s="276" t="s">
        <v>31</v>
      </c>
      <c r="C25" s="277"/>
      <c r="D25" s="277"/>
      <c r="E25" s="277"/>
      <c r="F25" s="277"/>
      <c r="G25" s="27"/>
      <c r="H25" s="9" t="s">
        <v>33</v>
      </c>
    </row>
    <row r="26" spans="1:8" ht="21" customHeight="1">
      <c r="A26" s="26" t="s">
        <v>93</v>
      </c>
      <c r="B26" s="276" t="s">
        <v>99</v>
      </c>
      <c r="C26" s="277"/>
      <c r="D26" s="277"/>
      <c r="E26" s="277"/>
      <c r="F26" s="277"/>
      <c r="G26" s="17" t="e">
        <f>ROUND((G19)/(消費電力!K60*G25),0)</f>
        <v>#DIV/0!</v>
      </c>
      <c r="H26" s="16" t="s">
        <v>38</v>
      </c>
    </row>
    <row r="27" spans="1:8" ht="13.5" customHeight="1">
      <c r="A27" s="5"/>
      <c r="B27" s="6"/>
      <c r="C27" s="6"/>
      <c r="D27" s="6"/>
      <c r="E27" s="6"/>
      <c r="F27" s="6"/>
      <c r="G27" s="7"/>
      <c r="H27" s="6"/>
    </row>
    <row r="28" spans="1:8" ht="21" customHeight="1">
      <c r="A28" s="278" t="s">
        <v>85</v>
      </c>
      <c r="B28" s="279"/>
      <c r="C28" s="279"/>
      <c r="D28" s="279"/>
      <c r="E28" s="279"/>
      <c r="F28" s="279"/>
      <c r="G28" s="279"/>
      <c r="H28" s="280"/>
    </row>
    <row r="29" spans="1:8" ht="21" customHeight="1">
      <c r="A29" s="79" t="s">
        <v>52</v>
      </c>
      <c r="B29" s="276" t="s">
        <v>141</v>
      </c>
      <c r="C29" s="277"/>
      <c r="D29" s="277"/>
      <c r="E29" s="277"/>
      <c r="F29" s="277"/>
      <c r="G29" s="17">
        <f>G17</f>
        <v>0</v>
      </c>
      <c r="H29" s="19" t="s">
        <v>32</v>
      </c>
    </row>
    <row r="30" spans="1:8" ht="21" customHeight="1">
      <c r="A30" s="79" t="s">
        <v>53</v>
      </c>
      <c r="B30" s="276" t="s">
        <v>94</v>
      </c>
      <c r="C30" s="277"/>
      <c r="D30" s="277"/>
      <c r="E30" s="277"/>
      <c r="F30" s="277"/>
      <c r="G30" s="17">
        <f>G18</f>
        <v>0</v>
      </c>
      <c r="H30" s="19" t="s">
        <v>32</v>
      </c>
    </row>
    <row r="31" spans="1:8" ht="21" customHeight="1">
      <c r="A31" s="79" t="s">
        <v>95</v>
      </c>
      <c r="B31" s="276" t="s">
        <v>89</v>
      </c>
      <c r="C31" s="277"/>
      <c r="D31" s="277"/>
      <c r="E31" s="277"/>
      <c r="F31" s="277"/>
      <c r="G31" s="17">
        <f>G29-G30</f>
        <v>0</v>
      </c>
      <c r="H31" s="19" t="s">
        <v>32</v>
      </c>
    </row>
    <row r="32" spans="1:8" ht="21" customHeight="1">
      <c r="A32" s="79" t="s">
        <v>96</v>
      </c>
      <c r="B32" s="276" t="s">
        <v>100</v>
      </c>
      <c r="C32" s="277"/>
      <c r="D32" s="277"/>
      <c r="E32" s="277"/>
      <c r="F32" s="277"/>
      <c r="G32" s="18" t="e">
        <f>ROUND(G31/G12,1)</f>
        <v>#DIV/0!</v>
      </c>
      <c r="H32" s="19" t="s">
        <v>33</v>
      </c>
    </row>
    <row r="33" spans="1:8" ht="13.5" customHeight="1">
      <c r="A33" s="5"/>
      <c r="B33" s="6"/>
      <c r="C33" s="6"/>
      <c r="D33" s="6"/>
      <c r="E33" s="6"/>
      <c r="F33" s="6"/>
      <c r="G33" s="7"/>
      <c r="H33" s="6"/>
    </row>
    <row r="34" spans="1:8" ht="21" customHeight="1">
      <c r="A34" s="278" t="s">
        <v>86</v>
      </c>
      <c r="B34" s="279"/>
      <c r="C34" s="279"/>
      <c r="D34" s="279"/>
      <c r="E34" s="279"/>
      <c r="F34" s="279"/>
      <c r="G34" s="279"/>
      <c r="H34" s="280"/>
    </row>
    <row r="35" spans="1:8" ht="21" customHeight="1">
      <c r="A35" s="79" t="s">
        <v>98</v>
      </c>
      <c r="B35" s="276" t="s">
        <v>31</v>
      </c>
      <c r="C35" s="277"/>
      <c r="D35" s="277"/>
      <c r="E35" s="277"/>
      <c r="F35" s="277"/>
      <c r="G35" s="80">
        <f>G25</f>
        <v>0</v>
      </c>
      <c r="H35" s="9" t="s">
        <v>33</v>
      </c>
    </row>
    <row r="36" spans="1:8" ht="21" customHeight="1">
      <c r="A36" s="79" t="s">
        <v>97</v>
      </c>
      <c r="B36" s="276" t="s">
        <v>102</v>
      </c>
      <c r="C36" s="277"/>
      <c r="D36" s="277"/>
      <c r="E36" s="277"/>
      <c r="F36" s="277"/>
      <c r="G36" s="17" t="e">
        <f>ROUND(G29/(消費電力!K60*G35),0)</f>
        <v>#DIV/0!</v>
      </c>
      <c r="H36" s="16" t="s">
        <v>38</v>
      </c>
    </row>
    <row r="37" spans="1:8" ht="13.5" customHeight="1">
      <c r="A37" s="5"/>
      <c r="B37" s="10"/>
      <c r="C37" s="10"/>
      <c r="D37" s="10"/>
      <c r="E37" s="10"/>
      <c r="F37" s="10"/>
      <c r="G37" s="13"/>
      <c r="H37" s="10"/>
    </row>
    <row r="38" spans="1:8">
      <c r="A38" s="14"/>
      <c r="B38" s="14"/>
      <c r="C38" s="14"/>
      <c r="D38" s="14"/>
      <c r="E38" s="14"/>
      <c r="F38" s="15"/>
    </row>
  </sheetData>
  <mergeCells count="31">
    <mergeCell ref="B25:F25"/>
    <mergeCell ref="B26:F26"/>
    <mergeCell ref="B15:F15"/>
    <mergeCell ref="B16:F16"/>
    <mergeCell ref="B17:F17"/>
    <mergeCell ref="B18:F18"/>
    <mergeCell ref="B21:F21"/>
    <mergeCell ref="B22:F22"/>
    <mergeCell ref="B19:F19"/>
    <mergeCell ref="B20:F20"/>
    <mergeCell ref="A28:H28"/>
    <mergeCell ref="B29:F29"/>
    <mergeCell ref="B30:F30"/>
    <mergeCell ref="A14:H14"/>
    <mergeCell ref="A1:H1"/>
    <mergeCell ref="A3:H3"/>
    <mergeCell ref="B4:F4"/>
    <mergeCell ref="B5:F5"/>
    <mergeCell ref="B6:F6"/>
    <mergeCell ref="A7:H7"/>
    <mergeCell ref="B8:F8"/>
    <mergeCell ref="B9:F9"/>
    <mergeCell ref="B10:F10"/>
    <mergeCell ref="A11:F11"/>
    <mergeCell ref="B12:F12"/>
    <mergeCell ref="A24:H24"/>
    <mergeCell ref="B31:F31"/>
    <mergeCell ref="B32:F32"/>
    <mergeCell ref="A34:H34"/>
    <mergeCell ref="B35:F35"/>
    <mergeCell ref="B36:F36"/>
  </mergeCells>
  <phoneticPr fontId="2"/>
  <conditionalFormatting sqref="G5 G9 G15:G20 G25 G29:G30">
    <cfRule type="containsBlanks" dxfId="1" priority="2">
      <formula>LEN(TRIM(G5))=0</formula>
    </cfRule>
  </conditionalFormatting>
  <conditionalFormatting sqref="G35">
    <cfRule type="containsBlanks" dxfId="0" priority="1">
      <formula>LEN(TRIM(G35))=0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更新灯集計表</vt:lpstr>
      <vt:lpstr>消費電力</vt:lpstr>
      <vt:lpstr>電気料金 </vt:lpstr>
      <vt:lpstr>既存灯維持管理費</vt:lpstr>
      <vt:lpstr>コスト縮減表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2016-08-31T09:49:19Z</dcterms:created>
  <dcterms:modified xsi:type="dcterms:W3CDTF">2017-05-08T07:29:24Z</dcterms:modified>
</cp:coreProperties>
</file>